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-Web\Govern Obert\Castellar en Xifres\Pressupostos Participatius\"/>
    </mc:Choice>
  </mc:AlternateContent>
  <bookViews>
    <workbookView xWindow="0" yWindow="0" windowWidth="28800" windowHeight="12180"/>
  </bookViews>
  <sheets>
    <sheet name="Pres.Participatius" sheetId="1" r:id="rId1"/>
    <sheet name="Detall 2022" sheetId="2" r:id="rId2"/>
    <sheet name="Detall 2024" sheetId="3" r:id="rId3"/>
    <sheet name="Detall 2026" sheetId="4" r:id="rId4"/>
  </sheets>
  <calcPr calcId="162913"/>
</workbook>
</file>

<file path=xl/calcChain.xml><?xml version="1.0" encoding="utf-8"?>
<calcChain xmlns="http://schemas.openxmlformats.org/spreadsheetml/2006/main">
  <c r="B38" i="4" l="1"/>
  <c r="G5" i="4"/>
  <c r="G6" i="4"/>
  <c r="G7" i="4"/>
  <c r="G8" i="4"/>
  <c r="G9" i="4"/>
  <c r="G10" i="4"/>
  <c r="G4" i="4"/>
  <c r="F5" i="4"/>
  <c r="F6" i="4"/>
  <c r="F7" i="4"/>
  <c r="F8" i="4"/>
  <c r="F9" i="4"/>
  <c r="F10" i="4"/>
  <c r="F4" i="4"/>
  <c r="E5" i="4"/>
  <c r="E6" i="4"/>
  <c r="E7" i="4"/>
  <c r="E8" i="4"/>
  <c r="E9" i="4"/>
  <c r="E10" i="4"/>
  <c r="E4" i="4"/>
  <c r="W34" i="1"/>
  <c r="W35" i="1"/>
  <c r="W36" i="1"/>
  <c r="W37" i="1"/>
  <c r="W38" i="1"/>
  <c r="W39" i="1"/>
  <c r="W40" i="1"/>
  <c r="W41" i="1"/>
  <c r="W32" i="1"/>
  <c r="U34" i="1"/>
  <c r="U35" i="1"/>
  <c r="U36" i="1"/>
  <c r="U37" i="1"/>
  <c r="U38" i="1"/>
  <c r="U39" i="1"/>
  <c r="U40" i="1"/>
  <c r="U41" i="1"/>
  <c r="U32" i="1"/>
  <c r="V21" i="1"/>
  <c r="V22" i="1"/>
  <c r="V23" i="1"/>
  <c r="V24" i="1"/>
  <c r="V25" i="1"/>
  <c r="G15" i="4"/>
  <c r="F15" i="4"/>
  <c r="E15" i="4"/>
  <c r="K11" i="4"/>
  <c r="T21" i="1"/>
  <c r="T22" i="1"/>
  <c r="T23" i="1"/>
  <c r="T24" i="1"/>
  <c r="T25" i="1"/>
  <c r="T26" i="1"/>
  <c r="V26" i="1" s="1"/>
  <c r="T27" i="1"/>
  <c r="V27" i="1" s="1"/>
  <c r="T20" i="1"/>
  <c r="V20" i="1" s="1"/>
  <c r="T13" i="1"/>
  <c r="T14" i="1"/>
  <c r="T15" i="1" s="1"/>
  <c r="H8" i="4" l="1"/>
  <c r="H6" i="4"/>
  <c r="G11" i="4"/>
  <c r="H7" i="4"/>
  <c r="H10" i="4"/>
  <c r="H9" i="4"/>
  <c r="E11" i="4"/>
  <c r="F11" i="4"/>
  <c r="H4" i="4"/>
  <c r="H5" i="4"/>
  <c r="D11" i="4"/>
  <c r="B11" i="4"/>
  <c r="C11" i="4"/>
  <c r="H15" i="4"/>
  <c r="P14" i="1"/>
  <c r="P15" i="1" s="1"/>
  <c r="N14" i="1"/>
  <c r="N15" i="1" s="1"/>
  <c r="L14" i="1"/>
  <c r="L15" i="1" s="1"/>
  <c r="H14" i="1"/>
  <c r="H15" i="1" s="1"/>
  <c r="F14" i="1"/>
  <c r="F15" i="1" s="1"/>
  <c r="D14" i="1"/>
  <c r="D15" i="1" s="1"/>
  <c r="B15" i="1"/>
  <c r="B14" i="1"/>
  <c r="H11" i="4" l="1"/>
  <c r="I8" i="4" s="1"/>
  <c r="J5" i="3"/>
  <c r="J6" i="3"/>
  <c r="J7" i="3"/>
  <c r="J8" i="3"/>
  <c r="J9" i="3"/>
  <c r="J10" i="3"/>
  <c r="J11" i="3"/>
  <c r="J4" i="3"/>
  <c r="R20" i="1"/>
  <c r="I6" i="4" l="1"/>
  <c r="I10" i="4"/>
  <c r="I9" i="4"/>
  <c r="I4" i="4"/>
  <c r="I7" i="4"/>
  <c r="I5" i="4"/>
  <c r="H19" i="4"/>
  <c r="H19" i="3"/>
  <c r="G15" i="3"/>
  <c r="F15" i="3"/>
  <c r="E15" i="3"/>
  <c r="H15" i="3" s="1"/>
  <c r="E11" i="3"/>
  <c r="F11" i="3"/>
  <c r="G11" i="3"/>
  <c r="I11" i="3"/>
  <c r="D5" i="3"/>
  <c r="D6" i="3"/>
  <c r="D7" i="3"/>
  <c r="D8" i="3"/>
  <c r="D9" i="3"/>
  <c r="D10" i="3"/>
  <c r="D4" i="3"/>
  <c r="D11" i="3" s="1"/>
  <c r="C5" i="3"/>
  <c r="C6" i="3"/>
  <c r="C7" i="3"/>
  <c r="C8" i="3"/>
  <c r="C9" i="3"/>
  <c r="C10" i="3"/>
  <c r="C4" i="3"/>
  <c r="B5" i="3"/>
  <c r="B6" i="3"/>
  <c r="B7" i="3"/>
  <c r="B8" i="3"/>
  <c r="B9" i="3"/>
  <c r="B10" i="3"/>
  <c r="B4" i="3"/>
  <c r="H5" i="3"/>
  <c r="H6" i="3"/>
  <c r="H7" i="3"/>
  <c r="H8" i="3"/>
  <c r="H9" i="3"/>
  <c r="H10" i="3"/>
  <c r="H4" i="3"/>
  <c r="L11" i="3"/>
  <c r="R21" i="1"/>
  <c r="R22" i="1"/>
  <c r="R23" i="1"/>
  <c r="R24" i="1"/>
  <c r="R25" i="1"/>
  <c r="R26" i="1"/>
  <c r="R27" i="1"/>
  <c r="S41" i="1"/>
  <c r="S40" i="1"/>
  <c r="S39" i="1"/>
  <c r="S38" i="1"/>
  <c r="S37" i="1"/>
  <c r="S36" i="1"/>
  <c r="S35" i="1"/>
  <c r="S34" i="1"/>
  <c r="S32" i="1"/>
  <c r="Q34" i="1"/>
  <c r="Q35" i="1"/>
  <c r="Q36" i="1"/>
  <c r="Q37" i="1"/>
  <c r="Q38" i="1"/>
  <c r="Q39" i="1"/>
  <c r="Q40" i="1"/>
  <c r="Q41" i="1"/>
  <c r="Q32" i="1"/>
  <c r="P13" i="1"/>
  <c r="B11" i="3" l="1"/>
  <c r="H11" i="3"/>
  <c r="C11" i="3"/>
  <c r="B17" i="2"/>
  <c r="K13" i="2" l="1"/>
  <c r="H12" i="2"/>
  <c r="H11" i="2"/>
  <c r="H10" i="2"/>
  <c r="H9" i="2"/>
  <c r="H8" i="2"/>
  <c r="H7" i="2"/>
  <c r="H6" i="2"/>
  <c r="H5" i="2"/>
  <c r="H4" i="2"/>
  <c r="H13" i="2" l="1"/>
</calcChain>
</file>

<file path=xl/sharedStrings.xml><?xml version="1.0" encoding="utf-8"?>
<sst xmlns="http://schemas.openxmlformats.org/spreadsheetml/2006/main" count="331" uniqueCount="235">
  <si>
    <t>Import total</t>
  </si>
  <si>
    <t>Categories de vot</t>
  </si>
  <si>
    <t>Import màxim per proposta</t>
  </si>
  <si>
    <t>Núm.propostes presentades</t>
  </si>
  <si>
    <t>Núm.propostes guanyadores</t>
  </si>
  <si>
    <t>Persones amb dret a vot</t>
  </si>
  <si>
    <t>Votants</t>
  </si>
  <si>
    <t>Tipus de vot:</t>
  </si>
  <si>
    <t>Presencial</t>
  </si>
  <si>
    <t>Telemàtic</t>
  </si>
  <si>
    <t>1.346 (71%)</t>
  </si>
  <si>
    <t>537 (29%)</t>
  </si>
  <si>
    <t>1.322 (68%)</t>
  </si>
  <si>
    <t>636 (32%)</t>
  </si>
  <si>
    <t>10.000€/50.000€</t>
  </si>
  <si>
    <t xml:space="preserve">ANY                                   </t>
  </si>
  <si>
    <t>EVOLUCIÓ PRESSUPOSTOS PARTICIPATIUS</t>
  </si>
  <si>
    <t>Vot per franges d'edat</t>
  </si>
  <si>
    <t>De 16 a 25</t>
  </si>
  <si>
    <t>De 10 a 15</t>
  </si>
  <si>
    <t>De 26 a 35</t>
  </si>
  <si>
    <t>De 36 a 45</t>
  </si>
  <si>
    <t>De 46 a 55</t>
  </si>
  <si>
    <t>De 56 a 65</t>
  </si>
  <si>
    <t>De 66 a 75</t>
  </si>
  <si>
    <t>Més de 75</t>
  </si>
  <si>
    <t>-</t>
  </si>
  <si>
    <t>1.126 (56%)</t>
  </si>
  <si>
    <t>888 (44%)</t>
  </si>
  <si>
    <t>151 (7,5%)</t>
  </si>
  <si>
    <t>186 (9,23%)</t>
  </si>
  <si>
    <t>229 (11,37%)</t>
  </si>
  <si>
    <t>526 (26,12%)</t>
  </si>
  <si>
    <t>345 (17,13%)</t>
  </si>
  <si>
    <t>299 (14,85%)</t>
  </si>
  <si>
    <t>195 (9,68%)</t>
  </si>
  <si>
    <t>83 (4,12%)</t>
  </si>
  <si>
    <t>240 (12,28%)</t>
  </si>
  <si>
    <t>248 (12,69%)</t>
  </si>
  <si>
    <t>221 (11,31%)</t>
  </si>
  <si>
    <t>470 (24,05%)</t>
  </si>
  <si>
    <t>363 (18,58%)</t>
  </si>
  <si>
    <t>225 (11,51%)</t>
  </si>
  <si>
    <t>120 (6,14%)</t>
  </si>
  <si>
    <t>67 (3,43%)</t>
  </si>
  <si>
    <t>198 (10,5%)</t>
  </si>
  <si>
    <t>232 (12,3%)</t>
  </si>
  <si>
    <t>356 (18,9%)</t>
  </si>
  <si>
    <t>115 (6,1%)</t>
  </si>
  <si>
    <t>524 (27,8%)</t>
  </si>
  <si>
    <t>283 (15%)</t>
  </si>
  <si>
    <t>174 (9,2%)</t>
  </si>
  <si>
    <t>86 (4,27%)</t>
  </si>
  <si>
    <t>72 (3,57%)</t>
  </si>
  <si>
    <t>110 (5,46%)</t>
  </si>
  <si>
    <t>244 (12,11%)</t>
  </si>
  <si>
    <t>151 (7,50%)</t>
  </si>
  <si>
    <t>134 (6,65%)</t>
  </si>
  <si>
    <t>103 (5,11%)</t>
  </si>
  <si>
    <t>38 (1,89%)</t>
  </si>
  <si>
    <t>Home</t>
  </si>
  <si>
    <t>Dona</t>
  </si>
  <si>
    <t>65 (3,23%)</t>
  </si>
  <si>
    <t>114 (5,66%)</t>
  </si>
  <si>
    <t>119 (5,91%)</t>
  </si>
  <si>
    <t>282 (14%)</t>
  </si>
  <si>
    <t>194 (9,63%)</t>
  </si>
  <si>
    <t>165 (8,19%)</t>
  </si>
  <si>
    <t>92 (4,59%)</t>
  </si>
  <si>
    <t>45 (2,23%)</t>
  </si>
  <si>
    <t>119 (6,08%)</t>
  </si>
  <si>
    <t>58 (2,96%)</t>
  </si>
  <si>
    <t>25 (1,28%)</t>
  </si>
  <si>
    <t>121 (6,19%)</t>
  </si>
  <si>
    <t>116 (5,93%)</t>
  </si>
  <si>
    <t>124 (6,34%)</t>
  </si>
  <si>
    <t>241 (12,32%)</t>
  </si>
  <si>
    <t>194 (9,92%)</t>
  </si>
  <si>
    <t>112 (5,72%)</t>
  </si>
  <si>
    <t>62 (3,17%)</t>
  </si>
  <si>
    <t>42 (2,15%)</t>
  </si>
  <si>
    <t>105 (5,58%)</t>
  </si>
  <si>
    <t>106 (5,63%)</t>
  </si>
  <si>
    <t>241 (12,80%)</t>
  </si>
  <si>
    <t>157 (8,34%)</t>
  </si>
  <si>
    <t>141 (7,49%)</t>
  </si>
  <si>
    <t>79 (4,19%)</t>
  </si>
  <si>
    <t>46 (2,44%)</t>
  </si>
  <si>
    <t>92 (4,88%)</t>
  </si>
  <si>
    <t>126 (6,69%)</t>
  </si>
  <si>
    <t>282 (14,98%)</t>
  </si>
  <si>
    <t>198 (10,51%)</t>
  </si>
  <si>
    <t>142 (7,54%)</t>
  </si>
  <si>
    <t>94 (4,99%)</t>
  </si>
  <si>
    <t>68 (3,61%)</t>
  </si>
  <si>
    <t>132 (6,74%)</t>
  </si>
  <si>
    <t>97 (4,95%)</t>
  </si>
  <si>
    <t>229 (11,69%)</t>
  </si>
  <si>
    <t>169 (8,63%)</t>
  </si>
  <si>
    <t>113 (5,77%)</t>
  </si>
  <si>
    <t>Vot segons gènere</t>
  </si>
  <si>
    <t>Vot segons gènere i franges d'edat</t>
  </si>
  <si>
    <t>875 (46,62%)</t>
  </si>
  <si>
    <t>1002 (53,38%)</t>
  </si>
  <si>
    <t>942 (48,21%)</t>
  </si>
  <si>
    <t>1012 (51,79%)</t>
  </si>
  <si>
    <t>938 (46,57%)</t>
  </si>
  <si>
    <t>1076 (53,43%)</t>
  </si>
  <si>
    <t>718 (42%)</t>
  </si>
  <si>
    <t>1.007 (58%)</t>
  </si>
  <si>
    <t>2.022 (100%)</t>
  </si>
  <si>
    <t>202 (9,99%)</t>
  </si>
  <si>
    <t>230 (11,37%)</t>
  </si>
  <si>
    <t>241 (11,91%)</t>
  </si>
  <si>
    <t>508 (25,11%)</t>
  </si>
  <si>
    <t>410 (20,27%)</t>
  </si>
  <si>
    <t>239 (11,81%)</t>
  </si>
  <si>
    <t xml:space="preserve">127 (6,28%) </t>
  </si>
  <si>
    <t>66 (3,26%)</t>
  </si>
  <si>
    <t>124 (6,13%)</t>
  </si>
  <si>
    <t>98 (4,84%)</t>
  </si>
  <si>
    <t>107 (5,29%)</t>
  </si>
  <si>
    <t>213 (10,53%)</t>
  </si>
  <si>
    <t>204 (10,09%)</t>
  </si>
  <si>
    <t>110 (5,44%)</t>
  </si>
  <si>
    <t>57 (2,82%)</t>
  </si>
  <si>
    <t>34 (1,68%)</t>
  </si>
  <si>
    <t>106 (5,24%)</t>
  </si>
  <si>
    <t>104 (5,14%)</t>
  </si>
  <si>
    <t>134 (6,63%)</t>
  </si>
  <si>
    <t>295 (14,59%)</t>
  </si>
  <si>
    <t>206 (10,19%)</t>
  </si>
  <si>
    <t>129 (6,38%)</t>
  </si>
  <si>
    <t>70 (3,46%)</t>
  </si>
  <si>
    <t>32 (1,58%)</t>
  </si>
  <si>
    <t>1076 (53,21%)</t>
  </si>
  <si>
    <t>946 (46,79%)</t>
  </si>
  <si>
    <t>2020*</t>
  </si>
  <si>
    <t>*No hi ha dades dels Pressupostos Participatius 2020, ja que es van haver de suspendre a causa de la Covid-19</t>
  </si>
  <si>
    <t>150 (8,69%)</t>
  </si>
  <si>
    <t>172 (9,97%)</t>
  </si>
  <si>
    <t>196 (11,36%)</t>
  </si>
  <si>
    <t>391 (22,67%)</t>
  </si>
  <si>
    <t>314 (18,20%)</t>
  </si>
  <si>
    <t>268 (15,54%)</t>
  </si>
  <si>
    <t>149 (8,64%)</t>
  </si>
  <si>
    <t>85 (4,93%)</t>
  </si>
  <si>
    <t>Seleccions</t>
  </si>
  <si>
    <t>Punts repartits</t>
  </si>
  <si>
    <t>Categoria A - Nucli urbà</t>
  </si>
  <si>
    <t>Primera opció</t>
  </si>
  <si>
    <t>Segona opció</t>
  </si>
  <si>
    <t>Tercera opció</t>
  </si>
  <si>
    <t>Dades no disponibles</t>
  </si>
  <si>
    <t>1.698 (100%)</t>
  </si>
  <si>
    <t>ESTADÍSTIQUES PRESSUPOSTOS PARTICIPATIUS 2022 - Seleccions i punts repartits</t>
  </si>
  <si>
    <t>A1.Canvi de jocs infantils a la Plaça Europa</t>
  </si>
  <si>
    <t>A2.Millorem els patis de les escoles bressol municipals</t>
  </si>
  <si>
    <t>A3.Gaudim del Parc de Canyelles</t>
  </si>
  <si>
    <t>A4.Abeuradors al medi rural</t>
  </si>
  <si>
    <t>A5.Primera àrea de serveis per a autocaravanes del Vallès Occidental</t>
  </si>
  <si>
    <t>A6.Nou espai obert al Poble "El pati de la casa Massaveu"</t>
  </si>
  <si>
    <t>A7.Donem vida a l'Era d'En Petasques</t>
  </si>
  <si>
    <t>A8.Mirador del riu a la plaça de la Miranda</t>
  </si>
  <si>
    <t>A9.Castellar amb la diversitat. Millorem l'accessibilitat al camp de futbol i jocs inclusius a les places</t>
  </si>
  <si>
    <t>Abstencions</t>
  </si>
  <si>
    <t>1er. Lloc</t>
  </si>
  <si>
    <t>2on. Lloc</t>
  </si>
  <si>
    <t>3er. Lloc</t>
  </si>
  <si>
    <t>4rt. Lloc</t>
  </si>
  <si>
    <t>Pressupost</t>
  </si>
  <si>
    <t>Punts Totals</t>
  </si>
  <si>
    <t>125 (7,36%)</t>
  </si>
  <si>
    <t>113 (6,65%)</t>
  </si>
  <si>
    <t>272 (16,02%)</t>
  </si>
  <si>
    <t>426 (25,09%)</t>
  </si>
  <si>
    <t>320 (18,85%)</t>
  </si>
  <si>
    <t>231 (13,60%)</t>
  </si>
  <si>
    <t xml:space="preserve">147 (8,66%) </t>
  </si>
  <si>
    <t>64 (3,77%)</t>
  </si>
  <si>
    <t>51 (3,00%)</t>
  </si>
  <si>
    <t>55 (3,24%)</t>
  </si>
  <si>
    <t>123 (7,24%)</t>
  </si>
  <si>
    <t>196 (11,54%)</t>
  </si>
  <si>
    <t>155 (9,13%)</t>
  </si>
  <si>
    <t>111 (6,54%)</t>
  </si>
  <si>
    <t>68 (4,00%)</t>
  </si>
  <si>
    <t>27 (1,59%)</t>
  </si>
  <si>
    <t>74 (4,36%)</t>
  </si>
  <si>
    <t>58 (3,42%)</t>
  </si>
  <si>
    <t>149 (8,78%)</t>
  </si>
  <si>
    <t>230 (13,55%)</t>
  </si>
  <si>
    <t>165 (9,72%)</t>
  </si>
  <si>
    <t>120 (7,07%)</t>
  </si>
  <si>
    <t>79 (4,65%)</t>
  </si>
  <si>
    <t>37 (2,18%)</t>
  </si>
  <si>
    <t>786 (46,29%)</t>
  </si>
  <si>
    <t>912 (53,71%)</t>
  </si>
  <si>
    <t>S'anul.len els pressupostos</t>
  </si>
  <si>
    <t>TOTAL VOTANTS</t>
  </si>
  <si>
    <t>TOTAL VOTS</t>
  </si>
  <si>
    <t>% cens votants</t>
  </si>
  <si>
    <t>2.577 (100%)</t>
  </si>
  <si>
    <t>ESTADÍSTIQUES PRESSUPOSTOS PARTICIPATIUS 2024 - Seleccions i punts repartits</t>
  </si>
  <si>
    <t>A6. Fem ombres als patis de les escoles</t>
  </si>
  <si>
    <t>A2. Millores als pavellons esportius</t>
  </si>
  <si>
    <t>A5. Recuperació del patrimoni fluvial/industrial del Ripoll - Molí d'en Barata</t>
  </si>
  <si>
    <t>A4. Fem un circuit pumptrack</t>
  </si>
  <si>
    <t>A3. Millorem el mirador al riu</t>
  </si>
  <si>
    <t>A7. Coberta vegetal al voladís de formigó de la plaça d’El Mirador</t>
  </si>
  <si>
    <t>A1. Arbreda, pipipark i espai de convivència i esbarjo per a quatre potes i amics</t>
  </si>
  <si>
    <t>B1. Millorem l’entrada de l’Aire-Sol D</t>
  </si>
  <si>
    <t>Categoria B - Sant Feliu del Racó i urbanitzacions</t>
  </si>
  <si>
    <t>3 punts</t>
  </si>
  <si>
    <t>2 punts</t>
  </si>
  <si>
    <t>1 punt</t>
  </si>
  <si>
    <t>Posició</t>
  </si>
  <si>
    <t>Total</t>
  </si>
  <si>
    <t>1r lloc</t>
  </si>
  <si>
    <t>3r Lloc</t>
  </si>
  <si>
    <t>2n Lloc</t>
  </si>
  <si>
    <t>%</t>
  </si>
  <si>
    <t>Abtenció</t>
  </si>
  <si>
    <t>1.359 (100%)</t>
  </si>
  <si>
    <t>ESTADÍSTIQUES PRESSUPOSTOS PARTICIPATIUS 2026 - Seleccions i punts repartits</t>
  </si>
  <si>
    <t>A1. Millora del carrer de Canyelles</t>
  </si>
  <si>
    <t>A2. Xarxa de rutes saludables de Castellar</t>
  </si>
  <si>
    <t>A3. Recuperació de camins històrics i fonts del municipi</t>
  </si>
  <si>
    <t>A4. Millores tècniques per a la Sala Blava de l'Espai Tolrà</t>
  </si>
  <si>
    <t>A5. Millora de l’espai sud de la plaça dels Horts</t>
  </si>
  <si>
    <t>A6. Millora dels accessos a les places Major i d’El Mirador</t>
  </si>
  <si>
    <t>A7. Superbancs a Castellar</t>
  </si>
  <si>
    <t>B1. Renovació de la plaça Can Font</t>
  </si>
  <si>
    <t>Evolució votants per dia</t>
  </si>
  <si>
    <t>Vots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</si>
</sst>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#,##0\ &quot;€&quot;"/>
  </numFmts>
  <fonts count="31" x14ac:knownFonts="1"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FF0000"/>
      <name val="Verdana"/>
      <family val="2"/>
    </font>
    <font>
      <sz val="8"/>
      <color theme="1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u/>
      <sz val="14"/>
      <color theme="1"/>
      <name val="Verdana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8"/>
      <name val="Verdana"/>
      <family val="2"/>
    </font>
    <font>
      <sz val="10"/>
      <color rgb="FFFF0000"/>
      <name val="Arial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sz val="14"/>
      <color rgb="FFFFFFFF"/>
      <name val="Segoe UI"/>
      <family val="2"/>
    </font>
    <font>
      <i/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i/>
      <sz val="10"/>
      <color theme="1"/>
      <name val="Verdana"/>
      <family val="2"/>
    </font>
    <font>
      <i/>
      <sz val="11"/>
      <color theme="1"/>
      <name val="Arial"/>
      <family val="2"/>
    </font>
    <font>
      <sz val="10"/>
      <color rgb="FFFF0000"/>
      <name val="Verdana"/>
      <family val="2"/>
    </font>
    <font>
      <i/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rgb="FFE3E6F0"/>
      </left>
      <right style="medium">
        <color rgb="FFE3E6F0"/>
      </right>
      <top style="medium">
        <color rgb="FFE3E6F0"/>
      </top>
      <bottom/>
      <diagonal/>
    </border>
    <border>
      <left style="medium">
        <color rgb="FFE3E6F0"/>
      </left>
      <right style="medium">
        <color rgb="FFE3E6F0"/>
      </right>
      <top/>
      <bottom style="medium">
        <color rgb="FFE3E6F0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1" fillId="3" borderId="0" applyNumberFormat="0" applyBorder="0" applyAlignment="0" applyProtection="0"/>
  </cellStyleXfs>
  <cellXfs count="2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0" fontId="7" fillId="0" borderId="0" xfId="1" applyFont="1" applyBorder="1"/>
    <xf numFmtId="0" fontId="5" fillId="0" borderId="0" xfId="0" applyFont="1" applyBorder="1"/>
    <xf numFmtId="0" fontId="5" fillId="0" borderId="0" xfId="0" applyFont="1" applyFill="1" applyBorder="1"/>
    <xf numFmtId="0" fontId="0" fillId="0" borderId="0" xfId="0" applyBorder="1"/>
    <xf numFmtId="0" fontId="8" fillId="0" borderId="0" xfId="0" applyFont="1"/>
    <xf numFmtId="0" fontId="8" fillId="0" borderId="3" xfId="0" applyFont="1" applyBorder="1"/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 applyFill="1" applyBorder="1"/>
    <xf numFmtId="0" fontId="10" fillId="0" borderId="0" xfId="1" applyFont="1" applyBorder="1"/>
    <xf numFmtId="0" fontId="10" fillId="0" borderId="0" xfId="0" applyFont="1" applyFill="1" applyBorder="1"/>
    <xf numFmtId="0" fontId="10" fillId="0" borderId="0" xfId="0" applyFont="1" applyBorder="1"/>
    <xf numFmtId="0" fontId="8" fillId="0" borderId="0" xfId="0" applyFont="1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/>
    <xf numFmtId="0" fontId="12" fillId="0" borderId="9" xfId="1" applyFont="1" applyBorder="1"/>
    <xf numFmtId="0" fontId="13" fillId="0" borderId="6" xfId="0" applyFont="1" applyFill="1" applyBorder="1"/>
    <xf numFmtId="0" fontId="13" fillId="0" borderId="2" xfId="0" applyFont="1" applyBorder="1"/>
    <xf numFmtId="0" fontId="13" fillId="0" borderId="2" xfId="0" applyFont="1" applyFill="1" applyBorder="1"/>
    <xf numFmtId="0" fontId="13" fillId="0" borderId="6" xfId="0" applyFont="1" applyBorder="1"/>
    <xf numFmtId="164" fontId="8" fillId="0" borderId="3" xfId="0" applyNumberFormat="1" applyFont="1" applyBorder="1"/>
    <xf numFmtId="164" fontId="11" fillId="0" borderId="3" xfId="0" applyNumberFormat="1" applyFont="1" applyBorder="1" applyAlignment="1">
      <alignment horizontal="center"/>
    </xf>
    <xf numFmtId="164" fontId="8" fillId="0" borderId="0" xfId="0" applyNumberFormat="1" applyFont="1"/>
    <xf numFmtId="164" fontId="0" fillId="0" borderId="0" xfId="0" applyNumberFormat="1"/>
    <xf numFmtId="0" fontId="5" fillId="2" borderId="12" xfId="3" applyFont="1" applyFill="1" applyBorder="1"/>
    <xf numFmtId="0" fontId="5" fillId="4" borderId="12" xfId="3" applyFont="1" applyFill="1" applyBorder="1"/>
    <xf numFmtId="0" fontId="5" fillId="4" borderId="12" xfId="3" applyFont="1" applyFill="1" applyBorder="1" applyAlignment="1">
      <alignment horizontal="left" indent="1"/>
    </xf>
    <xf numFmtId="0" fontId="5" fillId="2" borderId="12" xfId="3" applyFont="1" applyFill="1" applyBorder="1" applyAlignment="1">
      <alignment horizontal="left" indent="1"/>
    </xf>
    <xf numFmtId="0" fontId="5" fillId="4" borderId="12" xfId="3" applyFont="1" applyFill="1" applyBorder="1" applyAlignment="1">
      <alignment horizontal="left"/>
    </xf>
    <xf numFmtId="0" fontId="5" fillId="4" borderId="13" xfId="3" applyFont="1" applyFill="1" applyBorder="1" applyAlignment="1">
      <alignment horizontal="left" indent="1"/>
    </xf>
    <xf numFmtId="0" fontId="4" fillId="4" borderId="14" xfId="3" applyFont="1" applyFill="1" applyBorder="1"/>
    <xf numFmtId="0" fontId="15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4" borderId="24" xfId="0" applyFont="1" applyFill="1" applyBorder="1"/>
    <xf numFmtId="0" fontId="3" fillId="0" borderId="27" xfId="0" applyFont="1" applyBorder="1"/>
    <xf numFmtId="0" fontId="16" fillId="0" borderId="28" xfId="0" applyFont="1" applyBorder="1" applyAlignment="1">
      <alignment horizontal="center"/>
    </xf>
    <xf numFmtId="0" fontId="8" fillId="4" borderId="29" xfId="0" applyFont="1" applyFill="1" applyBorder="1"/>
    <xf numFmtId="0" fontId="11" fillId="0" borderId="30" xfId="0" applyFont="1" applyBorder="1"/>
    <xf numFmtId="0" fontId="11" fillId="0" borderId="2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1" fillId="4" borderId="32" xfId="0" applyFont="1" applyFill="1" applyBorder="1" applyAlignment="1">
      <alignment horizontal="left" indent="1"/>
    </xf>
    <xf numFmtId="0" fontId="11" fillId="4" borderId="2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23" xfId="0" applyFont="1" applyFill="1" applyBorder="1"/>
    <xf numFmtId="0" fontId="11" fillId="4" borderId="4" xfId="0" applyFont="1" applyFill="1" applyBorder="1"/>
    <xf numFmtId="0" fontId="11" fillId="4" borderId="0" xfId="0" applyFont="1" applyFill="1" applyBorder="1"/>
    <xf numFmtId="0" fontId="17" fillId="4" borderId="23" xfId="0" applyFont="1" applyFill="1" applyBorder="1"/>
    <xf numFmtId="0" fontId="17" fillId="4" borderId="18" xfId="0" applyFont="1" applyFill="1" applyBorder="1"/>
    <xf numFmtId="0" fontId="11" fillId="0" borderId="12" xfId="0" applyFont="1" applyBorder="1" applyAlignment="1">
      <alignment horizontal="left" indent="1"/>
    </xf>
    <xf numFmtId="0" fontId="11" fillId="0" borderId="2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23" xfId="0" applyFont="1" applyBorder="1"/>
    <xf numFmtId="0" fontId="11" fillId="0" borderId="4" xfId="0" applyFont="1" applyBorder="1"/>
    <xf numFmtId="0" fontId="11" fillId="0" borderId="0" xfId="0" applyFont="1" applyBorder="1"/>
    <xf numFmtId="0" fontId="17" fillId="0" borderId="23" xfId="0" applyFont="1" applyBorder="1"/>
    <xf numFmtId="0" fontId="17" fillId="0" borderId="18" xfId="0" applyFont="1" applyBorder="1"/>
    <xf numFmtId="0" fontId="11" fillId="4" borderId="12" xfId="0" applyFont="1" applyFill="1" applyBorder="1" applyAlignment="1">
      <alignment horizontal="left" indent="1"/>
    </xf>
    <xf numFmtId="0" fontId="11" fillId="4" borderId="2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1" fillId="0" borderId="13" xfId="0" applyFont="1" applyBorder="1" applyAlignment="1">
      <alignment horizontal="left" indent="1"/>
    </xf>
    <xf numFmtId="0" fontId="11" fillId="0" borderId="33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33" xfId="0" applyFont="1" applyBorder="1"/>
    <xf numFmtId="0" fontId="11" fillId="0" borderId="20" xfId="0" applyFont="1" applyBorder="1"/>
    <xf numFmtId="0" fontId="11" fillId="0" borderId="34" xfId="0" applyFont="1" applyBorder="1"/>
    <xf numFmtId="0" fontId="17" fillId="0" borderId="33" xfId="0" applyFont="1" applyBorder="1"/>
    <xf numFmtId="0" fontId="17" fillId="0" borderId="21" xfId="0" applyFont="1" applyBorder="1"/>
    <xf numFmtId="0" fontId="11" fillId="4" borderId="1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28" xfId="0" applyFont="1" applyFill="1" applyBorder="1" applyAlignment="1">
      <alignment horizontal="center"/>
    </xf>
    <xf numFmtId="0" fontId="10" fillId="0" borderId="0" xfId="0" applyFont="1"/>
    <xf numFmtId="0" fontId="8" fillId="4" borderId="0" xfId="0" applyFont="1" applyFill="1" applyAlignment="1">
      <alignment wrapText="1"/>
    </xf>
    <xf numFmtId="0" fontId="8" fillId="4" borderId="0" xfId="0" applyFont="1" applyFill="1"/>
    <xf numFmtId="0" fontId="9" fillId="4" borderId="0" xfId="0" applyFont="1" applyFill="1"/>
    <xf numFmtId="0" fontId="10" fillId="4" borderId="0" xfId="0" applyFont="1" applyFill="1"/>
    <xf numFmtId="164" fontId="8" fillId="4" borderId="0" xfId="0" applyNumberFormat="1" applyFont="1" applyFill="1"/>
    <xf numFmtId="0" fontId="8" fillId="4" borderId="3" xfId="0" applyFont="1" applyFill="1" applyBorder="1"/>
    <xf numFmtId="0" fontId="9" fillId="4" borderId="3" xfId="0" applyFont="1" applyFill="1" applyBorder="1"/>
    <xf numFmtId="0" fontId="10" fillId="4" borderId="3" xfId="0" applyFont="1" applyFill="1" applyBorder="1"/>
    <xf numFmtId="164" fontId="8" fillId="4" borderId="3" xfId="0" applyNumberFormat="1" applyFont="1" applyFill="1" applyBorder="1"/>
    <xf numFmtId="0" fontId="5" fillId="5" borderId="12" xfId="3" applyFont="1" applyFill="1" applyBorder="1"/>
    <xf numFmtId="0" fontId="8" fillId="0" borderId="3" xfId="0" applyFont="1" applyBorder="1" applyAlignment="1">
      <alignment horizontal="center"/>
    </xf>
    <xf numFmtId="0" fontId="18" fillId="0" borderId="0" xfId="0" applyFont="1"/>
    <xf numFmtId="0" fontId="7" fillId="2" borderId="8" xfId="3" applyFont="1" applyFill="1" applyBorder="1" applyAlignment="1">
      <alignment horizontal="centerContinuous"/>
    </xf>
    <xf numFmtId="0" fontId="7" fillId="2" borderId="0" xfId="3" applyFont="1" applyFill="1" applyBorder="1" applyAlignment="1">
      <alignment horizontal="centerContinuous"/>
    </xf>
    <xf numFmtId="10" fontId="20" fillId="2" borderId="0" xfId="3" applyNumberFormat="1" applyFont="1" applyFill="1" applyBorder="1" applyAlignment="1">
      <alignment horizontal="centerContinuous"/>
    </xf>
    <xf numFmtId="0" fontId="20" fillId="2" borderId="18" xfId="3" applyFont="1" applyFill="1" applyBorder="1" applyAlignment="1">
      <alignment horizontal="centerContinuous"/>
    </xf>
    <xf numFmtId="0" fontId="7" fillId="4" borderId="8" xfId="3" applyFont="1" applyFill="1" applyBorder="1" applyAlignment="1">
      <alignment horizontal="centerContinuous"/>
    </xf>
    <xf numFmtId="0" fontId="7" fillId="4" borderId="0" xfId="3" applyFont="1" applyFill="1" applyBorder="1" applyAlignment="1">
      <alignment horizontal="centerContinuous"/>
    </xf>
    <xf numFmtId="10" fontId="20" fillId="4" borderId="0" xfId="3" applyNumberFormat="1" applyFont="1" applyFill="1" applyBorder="1" applyAlignment="1">
      <alignment horizontal="centerContinuous"/>
    </xf>
    <xf numFmtId="0" fontId="20" fillId="4" borderId="18" xfId="3" applyFont="1" applyFill="1" applyBorder="1" applyAlignment="1">
      <alignment horizontal="centerContinuous"/>
    </xf>
    <xf numFmtId="0" fontId="7" fillId="4" borderId="36" xfId="3" applyFont="1" applyFill="1" applyBorder="1" applyAlignment="1">
      <alignment horizontal="centerContinuous"/>
    </xf>
    <xf numFmtId="0" fontId="7" fillId="4" borderId="34" xfId="3" applyFont="1" applyFill="1" applyBorder="1" applyAlignment="1">
      <alignment horizontal="centerContinuous"/>
    </xf>
    <xf numFmtId="10" fontId="20" fillId="4" borderId="34" xfId="3" applyNumberFormat="1" applyFont="1" applyFill="1" applyBorder="1" applyAlignment="1">
      <alignment horizontal="centerContinuous"/>
    </xf>
    <xf numFmtId="0" fontId="20" fillId="4" borderId="21" xfId="3" applyFont="1" applyFill="1" applyBorder="1" applyAlignment="1">
      <alignment horizontal="centerContinuous"/>
    </xf>
    <xf numFmtId="0" fontId="16" fillId="0" borderId="1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/>
    </xf>
    <xf numFmtId="0" fontId="16" fillId="0" borderId="28" xfId="0" applyFont="1" applyBorder="1" applyAlignment="1">
      <alignment horizontal="centerContinuous"/>
    </xf>
    <xf numFmtId="0" fontId="17" fillId="4" borderId="2" xfId="0" applyFont="1" applyFill="1" applyBorder="1" applyAlignment="1">
      <alignment horizontal="center"/>
    </xf>
    <xf numFmtId="10" fontId="22" fillId="4" borderId="28" xfId="0" applyNumberFormat="1" applyFont="1" applyFill="1" applyBorder="1" applyAlignment="1">
      <alignment horizontal="center"/>
    </xf>
    <xf numFmtId="0" fontId="17" fillId="4" borderId="39" xfId="0" applyFont="1" applyFill="1" applyBorder="1" applyAlignment="1">
      <alignment horizontal="center"/>
    </xf>
    <xf numFmtId="10" fontId="22" fillId="4" borderId="6" xfId="0" applyNumberFormat="1" applyFont="1" applyFill="1" applyBorder="1" applyAlignment="1">
      <alignment horizontal="center"/>
    </xf>
    <xf numFmtId="0" fontId="17" fillId="2" borderId="40" xfId="0" applyFont="1" applyFill="1" applyBorder="1" applyAlignment="1">
      <alignment horizontal="center"/>
    </xf>
    <xf numFmtId="10" fontId="22" fillId="2" borderId="7" xfId="0" applyNumberFormat="1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10" fontId="22" fillId="2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10" fontId="22" fillId="4" borderId="4" xfId="0" applyNumberFormat="1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/>
    </xf>
    <xf numFmtId="10" fontId="22" fillId="4" borderId="18" xfId="0" applyNumberFormat="1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10" fontId="22" fillId="2" borderId="4" xfId="0" applyNumberFormat="1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10" fontId="22" fillId="2" borderId="18" xfId="0" applyNumberFormat="1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/>
    </xf>
    <xf numFmtId="10" fontId="22" fillId="2" borderId="20" xfId="0" applyNumberFormat="1" applyFont="1" applyFill="1" applyBorder="1" applyAlignment="1">
      <alignment horizontal="center"/>
    </xf>
    <xf numFmtId="0" fontId="17" fillId="2" borderId="34" xfId="0" applyFont="1" applyFill="1" applyBorder="1" applyAlignment="1">
      <alignment horizontal="center"/>
    </xf>
    <xf numFmtId="10" fontId="22" fillId="2" borderId="21" xfId="0" applyNumberFormat="1" applyFont="1" applyFill="1" applyBorder="1" applyAlignment="1">
      <alignment horizontal="center"/>
    </xf>
    <xf numFmtId="10" fontId="0" fillId="0" borderId="0" xfId="0" applyNumberForma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3" fontId="13" fillId="0" borderId="6" xfId="0" applyNumberFormat="1" applyFont="1" applyFill="1" applyBorder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164" fontId="23" fillId="0" borderId="1" xfId="0" applyNumberFormat="1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164" fontId="23" fillId="4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4" fontId="24" fillId="2" borderId="1" xfId="0" applyNumberFormat="1" applyFont="1" applyFill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/>
    </xf>
    <xf numFmtId="3" fontId="23" fillId="4" borderId="1" xfId="0" applyNumberFormat="1" applyFont="1" applyFill="1" applyBorder="1" applyAlignment="1">
      <alignment horizontal="center" vertical="center"/>
    </xf>
    <xf numFmtId="3" fontId="23" fillId="2" borderId="1" xfId="0" applyNumberFormat="1" applyFont="1" applyFill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3" fontId="13" fillId="0" borderId="6" xfId="0" applyNumberFormat="1" applyFont="1" applyBorder="1"/>
    <xf numFmtId="0" fontId="9" fillId="2" borderId="1" xfId="0" applyFont="1" applyFill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center" vertical="center"/>
    </xf>
    <xf numFmtId="2" fontId="23" fillId="4" borderId="1" xfId="0" applyNumberFormat="1" applyFont="1" applyFill="1" applyBorder="1" applyAlignment="1">
      <alignment horizontal="center" vertical="center"/>
    </xf>
    <xf numFmtId="10" fontId="23" fillId="4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27" fillId="4" borderId="12" xfId="3" applyFont="1" applyFill="1" applyBorder="1"/>
    <xf numFmtId="0" fontId="28" fillId="0" borderId="0" xfId="0" applyFont="1"/>
    <xf numFmtId="0" fontId="29" fillId="2" borderId="0" xfId="3" applyFont="1" applyFill="1" applyBorder="1" applyAlignment="1">
      <alignment horizontal="centerContinuous"/>
    </xf>
    <xf numFmtId="0" fontId="30" fillId="2" borderId="18" xfId="3" applyFont="1" applyFill="1" applyBorder="1" applyAlignment="1">
      <alignment horizontal="centerContinuous"/>
    </xf>
    <xf numFmtId="0" fontId="29" fillId="4" borderId="0" xfId="3" applyFont="1" applyFill="1" applyBorder="1" applyAlignment="1">
      <alignment horizontal="centerContinuous"/>
    </xf>
    <xf numFmtId="0" fontId="30" fillId="4" borderId="18" xfId="3" applyFont="1" applyFill="1" applyBorder="1" applyAlignment="1">
      <alignment horizontal="centerContinuous"/>
    </xf>
    <xf numFmtId="0" fontId="29" fillId="4" borderId="34" xfId="3" applyFont="1" applyFill="1" applyBorder="1" applyAlignment="1">
      <alignment horizontal="centerContinuous"/>
    </xf>
    <xf numFmtId="0" fontId="30" fillId="4" borderId="21" xfId="3" applyFont="1" applyFill="1" applyBorder="1" applyAlignment="1">
      <alignment horizontal="centerContinuous"/>
    </xf>
    <xf numFmtId="2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0" fontId="18" fillId="0" borderId="0" xfId="0" applyNumberFormat="1" applyFont="1"/>
    <xf numFmtId="10" fontId="2" fillId="0" borderId="0" xfId="0" applyNumberFormat="1" applyFont="1"/>
    <xf numFmtId="0" fontId="9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3" fontId="7" fillId="2" borderId="32" xfId="3" applyNumberFormat="1" applyFont="1" applyFill="1" applyBorder="1" applyAlignment="1">
      <alignment horizontal="center"/>
    </xf>
    <xf numFmtId="3" fontId="7" fillId="2" borderId="0" xfId="3" applyNumberFormat="1" applyFont="1" applyFill="1" applyBorder="1" applyAlignment="1">
      <alignment horizontal="center"/>
    </xf>
    <xf numFmtId="3" fontId="7" fillId="2" borderId="18" xfId="3" applyNumberFormat="1" applyFont="1" applyFill="1" applyBorder="1" applyAlignment="1">
      <alignment horizontal="center"/>
    </xf>
    <xf numFmtId="10" fontId="20" fillId="4" borderId="32" xfId="3" applyNumberFormat="1" applyFont="1" applyFill="1" applyBorder="1" applyAlignment="1">
      <alignment horizontal="center"/>
    </xf>
    <xf numFmtId="10" fontId="20" fillId="4" borderId="0" xfId="3" applyNumberFormat="1" applyFont="1" applyFill="1" applyBorder="1" applyAlignment="1">
      <alignment horizontal="center"/>
    </xf>
    <xf numFmtId="10" fontId="20" fillId="4" borderId="18" xfId="3" applyNumberFormat="1" applyFont="1" applyFill="1" applyBorder="1" applyAlignment="1">
      <alignment horizontal="center"/>
    </xf>
    <xf numFmtId="0" fontId="7" fillId="2" borderId="8" xfId="3" applyFont="1" applyFill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0" fontId="7" fillId="2" borderId="18" xfId="3" applyFont="1" applyFill="1" applyBorder="1" applyAlignment="1">
      <alignment horizontal="center"/>
    </xf>
    <xf numFmtId="3" fontId="7" fillId="4" borderId="8" xfId="3" applyNumberFormat="1" applyFont="1" applyFill="1" applyBorder="1" applyAlignment="1">
      <alignment horizontal="center"/>
    </xf>
    <xf numFmtId="3" fontId="7" fillId="4" borderId="0" xfId="3" applyNumberFormat="1" applyFont="1" applyFill="1" applyBorder="1" applyAlignment="1">
      <alignment horizontal="center"/>
    </xf>
    <xf numFmtId="3" fontId="7" fillId="4" borderId="18" xfId="3" applyNumberFormat="1" applyFont="1" applyFill="1" applyBorder="1" applyAlignment="1">
      <alignment horizontal="center"/>
    </xf>
    <xf numFmtId="0" fontId="7" fillId="4" borderId="8" xfId="3" applyFont="1" applyFill="1" applyBorder="1" applyAlignment="1">
      <alignment horizontal="center"/>
    </xf>
    <xf numFmtId="0" fontId="7" fillId="4" borderId="0" xfId="3" applyFont="1" applyFill="1" applyBorder="1" applyAlignment="1">
      <alignment horizontal="center"/>
    </xf>
    <xf numFmtId="0" fontId="7" fillId="4" borderId="18" xfId="3" applyFont="1" applyFill="1" applyBorder="1" applyAlignment="1">
      <alignment horizontal="center"/>
    </xf>
    <xf numFmtId="0" fontId="16" fillId="4" borderId="25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26" xfId="0" applyFont="1" applyFill="1" applyBorder="1" applyAlignment="1">
      <alignment horizontal="center"/>
    </xf>
    <xf numFmtId="0" fontId="19" fillId="4" borderId="15" xfId="3" applyFont="1" applyFill="1" applyBorder="1" applyAlignment="1">
      <alignment horizontal="center"/>
    </xf>
    <xf numFmtId="0" fontId="19" fillId="4" borderId="35" xfId="3" applyFont="1" applyFill="1" applyBorder="1" applyAlignment="1">
      <alignment horizontal="center"/>
    </xf>
    <xf numFmtId="0" fontId="19" fillId="4" borderId="17" xfId="3" applyFont="1" applyFill="1" applyBorder="1" applyAlignment="1">
      <alignment horizontal="center"/>
    </xf>
    <xf numFmtId="6" fontId="7" fillId="2" borderId="8" xfId="3" applyNumberFormat="1" applyFont="1" applyFill="1" applyBorder="1" applyAlignment="1">
      <alignment horizontal="center"/>
    </xf>
    <xf numFmtId="6" fontId="7" fillId="2" borderId="0" xfId="3" applyNumberFormat="1" applyFont="1" applyFill="1" applyBorder="1" applyAlignment="1">
      <alignment horizontal="center"/>
    </xf>
    <xf numFmtId="6" fontId="7" fillId="2" borderId="18" xfId="3" applyNumberFormat="1" applyFont="1" applyFill="1" applyBorder="1" applyAlignment="1">
      <alignment horizontal="center"/>
    </xf>
    <xf numFmtId="6" fontId="7" fillId="5" borderId="8" xfId="3" applyNumberFormat="1" applyFont="1" applyFill="1" applyBorder="1" applyAlignment="1">
      <alignment horizontal="center"/>
    </xf>
    <xf numFmtId="6" fontId="7" fillId="5" borderId="0" xfId="3" applyNumberFormat="1" applyFont="1" applyFill="1" applyBorder="1" applyAlignment="1">
      <alignment horizontal="center"/>
    </xf>
    <xf numFmtId="6" fontId="7" fillId="5" borderId="18" xfId="3" applyNumberFormat="1" applyFont="1" applyFill="1" applyBorder="1" applyAlignment="1">
      <alignment horizontal="center"/>
    </xf>
    <xf numFmtId="3" fontId="7" fillId="2" borderId="8" xfId="3" applyNumberFormat="1" applyFont="1" applyFill="1" applyBorder="1" applyAlignment="1">
      <alignment horizontal="center"/>
    </xf>
    <xf numFmtId="10" fontId="20" fillId="4" borderId="8" xfId="3" applyNumberFormat="1" applyFont="1" applyFill="1" applyBorder="1" applyAlignment="1">
      <alignment horizontal="center"/>
    </xf>
    <xf numFmtId="3" fontId="5" fillId="4" borderId="8" xfId="3" applyNumberFormat="1" applyFont="1" applyFill="1" applyBorder="1" applyAlignment="1">
      <alignment horizontal="center"/>
    </xf>
    <xf numFmtId="3" fontId="5" fillId="4" borderId="4" xfId="3" applyNumberFormat="1" applyFont="1" applyFill="1" applyBorder="1" applyAlignment="1">
      <alignment horizontal="center"/>
    </xf>
    <xf numFmtId="3" fontId="5" fillId="2" borderId="8" xfId="3" applyNumberFormat="1" applyFont="1" applyFill="1" applyBorder="1" applyAlignment="1">
      <alignment horizontal="center"/>
    </xf>
    <xf numFmtId="3" fontId="5" fillId="2" borderId="4" xfId="3" applyNumberFormat="1" applyFont="1" applyFill="1" applyBorder="1" applyAlignment="1">
      <alignment horizontal="center"/>
    </xf>
    <xf numFmtId="10" fontId="27" fillId="4" borderId="8" xfId="3" applyNumberFormat="1" applyFont="1" applyFill="1" applyBorder="1" applyAlignment="1">
      <alignment horizontal="center"/>
    </xf>
    <xf numFmtId="10" fontId="27" fillId="4" borderId="4" xfId="3" applyNumberFormat="1" applyFont="1" applyFill="1" applyBorder="1" applyAlignment="1">
      <alignment horizontal="center"/>
    </xf>
    <xf numFmtId="0" fontId="5" fillId="4" borderId="8" xfId="3" applyFont="1" applyFill="1" applyBorder="1" applyAlignment="1">
      <alignment horizontal="center"/>
    </xf>
    <xf numFmtId="0" fontId="5" fillId="4" borderId="4" xfId="3" applyFont="1" applyFill="1" applyBorder="1" applyAlignment="1">
      <alignment horizontal="center"/>
    </xf>
    <xf numFmtId="0" fontId="5" fillId="2" borderId="8" xfId="3" applyFont="1" applyFill="1" applyBorder="1" applyAlignment="1">
      <alignment horizontal="center"/>
    </xf>
    <xf numFmtId="0" fontId="5" fillId="2" borderId="4" xfId="3" applyFont="1" applyFill="1" applyBorder="1" applyAlignment="1">
      <alignment horizontal="center"/>
    </xf>
    <xf numFmtId="0" fontId="15" fillId="4" borderId="25" xfId="0" applyFont="1" applyFill="1" applyBorder="1" applyAlignment="1">
      <alignment horizontal="center"/>
    </xf>
    <xf numFmtId="0" fontId="15" fillId="4" borderId="26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5" fillId="4" borderId="16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5" fillId="4" borderId="19" xfId="3" applyFont="1" applyFill="1" applyBorder="1" applyAlignment="1">
      <alignment horizontal="center"/>
    </xf>
    <xf numFmtId="0" fontId="5" fillId="4" borderId="20" xfId="3" applyFont="1" applyFill="1" applyBorder="1" applyAlignment="1">
      <alignment horizontal="center"/>
    </xf>
    <xf numFmtId="6" fontId="5" fillId="2" borderId="8" xfId="3" applyNumberFormat="1" applyFont="1" applyFill="1" applyBorder="1" applyAlignment="1">
      <alignment horizontal="center"/>
    </xf>
    <xf numFmtId="6" fontId="5" fillId="2" borderId="4" xfId="3" applyNumberFormat="1" applyFont="1" applyFill="1" applyBorder="1" applyAlignment="1">
      <alignment horizontal="center"/>
    </xf>
    <xf numFmtId="0" fontId="5" fillId="5" borderId="8" xfId="3" applyFont="1" applyFill="1" applyBorder="1" applyAlignment="1">
      <alignment horizontal="center"/>
    </xf>
    <xf numFmtId="0" fontId="5" fillId="5" borderId="4" xfId="3" applyFont="1" applyFill="1" applyBorder="1" applyAlignment="1">
      <alignment horizontal="center"/>
    </xf>
    <xf numFmtId="0" fontId="4" fillId="4" borderId="15" xfId="3" applyFont="1" applyFill="1" applyBorder="1" applyAlignment="1">
      <alignment horizontal="center"/>
    </xf>
    <xf numFmtId="0" fontId="4" fillId="4" borderId="16" xfId="3" applyFont="1" applyFill="1" applyBorder="1" applyAlignment="1">
      <alignment horizontal="center"/>
    </xf>
    <xf numFmtId="6" fontId="5" fillId="5" borderId="8" xfId="3" applyNumberFormat="1" applyFont="1" applyFill="1" applyBorder="1" applyAlignment="1">
      <alignment horizontal="center"/>
    </xf>
    <xf numFmtId="6" fontId="5" fillId="5" borderId="4" xfId="3" applyNumberFormat="1" applyFont="1" applyFill="1" applyBorder="1" applyAlignment="1">
      <alignment horizontal="center"/>
    </xf>
    <xf numFmtId="0" fontId="5" fillId="2" borderId="8" xfId="3" applyNumberFormat="1" applyFont="1" applyFill="1" applyBorder="1" applyAlignment="1">
      <alignment horizontal="center"/>
    </xf>
    <xf numFmtId="0" fontId="5" fillId="2" borderId="4" xfId="3" applyNumberFormat="1" applyFont="1" applyFill="1" applyBorder="1" applyAlignment="1">
      <alignment horizontal="center"/>
    </xf>
    <xf numFmtId="0" fontId="5" fillId="4" borderId="8" xfId="3" applyNumberFormat="1" applyFont="1" applyFill="1" applyBorder="1" applyAlignment="1">
      <alignment horizontal="center"/>
    </xf>
    <xf numFmtId="0" fontId="5" fillId="4" borderId="4" xfId="3" applyNumberFormat="1" applyFont="1" applyFill="1" applyBorder="1" applyAlignment="1">
      <alignment horizontal="center"/>
    </xf>
    <xf numFmtId="6" fontId="11" fillId="2" borderId="11" xfId="3" applyNumberFormat="1" applyFont="1" applyFill="1" applyBorder="1" applyAlignment="1">
      <alignment horizontal="center"/>
    </xf>
    <xf numFmtId="6" fontId="11" fillId="2" borderId="7" xfId="3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5" fillId="2" borderId="18" xfId="3" applyFont="1" applyFill="1" applyBorder="1" applyAlignment="1">
      <alignment horizontal="center"/>
    </xf>
    <xf numFmtId="0" fontId="5" fillId="4" borderId="18" xfId="3" applyFont="1" applyFill="1" applyBorder="1" applyAlignment="1">
      <alignment horizontal="center"/>
    </xf>
    <xf numFmtId="0" fontId="4" fillId="4" borderId="17" xfId="3" applyFont="1" applyFill="1" applyBorder="1" applyAlignment="1">
      <alignment horizontal="center"/>
    </xf>
    <xf numFmtId="6" fontId="5" fillId="2" borderId="18" xfId="3" applyNumberFormat="1" applyFont="1" applyFill="1" applyBorder="1" applyAlignment="1">
      <alignment horizontal="center"/>
    </xf>
    <xf numFmtId="6" fontId="5" fillId="5" borderId="18" xfId="3" applyNumberFormat="1" applyFont="1" applyFill="1" applyBorder="1" applyAlignment="1">
      <alignment horizontal="center"/>
    </xf>
    <xf numFmtId="3" fontId="5" fillId="4" borderId="18" xfId="3" applyNumberFormat="1" applyFont="1" applyFill="1" applyBorder="1" applyAlignment="1">
      <alignment horizontal="center"/>
    </xf>
    <xf numFmtId="3" fontId="5" fillId="2" borderId="18" xfId="3" applyNumberFormat="1" applyFont="1" applyFill="1" applyBorder="1" applyAlignment="1">
      <alignment horizontal="center"/>
    </xf>
    <xf numFmtId="10" fontId="27" fillId="4" borderId="18" xfId="3" applyNumberFormat="1" applyFont="1" applyFill="1" applyBorder="1" applyAlignment="1">
      <alignment horizontal="center"/>
    </xf>
    <xf numFmtId="10" fontId="21" fillId="6" borderId="37" xfId="0" applyNumberFormat="1" applyFont="1" applyFill="1" applyBorder="1" applyAlignment="1">
      <alignment horizontal="center" vertical="center" wrapText="1"/>
    </xf>
    <xf numFmtId="10" fontId="21" fillId="6" borderId="38" xfId="0" applyNumberFormat="1" applyFont="1" applyFill="1" applyBorder="1" applyAlignment="1">
      <alignment horizontal="center" vertical="center" wrapText="1"/>
    </xf>
    <xf numFmtId="0" fontId="5" fillId="4" borderId="21" xfId="3" applyFont="1" applyFill="1" applyBorder="1" applyAlignment="1">
      <alignment horizontal="center"/>
    </xf>
    <xf numFmtId="3" fontId="5" fillId="2" borderId="0" xfId="3" applyNumberFormat="1" applyFont="1" applyFill="1" applyBorder="1" applyAlignment="1">
      <alignment horizontal="center"/>
    </xf>
    <xf numFmtId="10" fontId="27" fillId="4" borderId="0" xfId="3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4">
    <cellStyle name="20% - Èmfasi3" xfId="3" builtinId="38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20707</xdr:colOff>
      <xdr:row>0</xdr:row>
      <xdr:rowOff>0</xdr:rowOff>
    </xdr:from>
    <xdr:to>
      <xdr:col>0</xdr:col>
      <xdr:colOff>1035326</xdr:colOff>
      <xdr:row>3</xdr:row>
      <xdr:rowOff>124894</xdr:rowOff>
    </xdr:to>
    <xdr:pic>
      <xdr:nvPicPr>
        <xdr:cNvPr id="3" name="Imatge 2" descr="ajuntament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7" y="0"/>
          <a:ext cx="1014619" cy="7212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0</xdr:col>
      <xdr:colOff>1181262</xdr:colOff>
      <xdr:row>1</xdr:row>
      <xdr:rowOff>66793</xdr:rowOff>
    </xdr:to>
    <xdr:pic>
      <xdr:nvPicPr>
        <xdr:cNvPr id="2" name="Imatge 1" descr="ajuntament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85725"/>
          <a:ext cx="1162212" cy="8478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77027</xdr:colOff>
      <xdr:row>0</xdr:row>
      <xdr:rowOff>60877</xdr:rowOff>
    </xdr:from>
    <xdr:to>
      <xdr:col>0</xdr:col>
      <xdr:colOff>1109870</xdr:colOff>
      <xdr:row>0</xdr:row>
      <xdr:rowOff>816921</xdr:rowOff>
    </xdr:to>
    <xdr:pic>
      <xdr:nvPicPr>
        <xdr:cNvPr id="2" name="Imatge 1" descr="ajuntament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27" y="60877"/>
          <a:ext cx="1032843" cy="7560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77027</xdr:colOff>
      <xdr:row>0</xdr:row>
      <xdr:rowOff>60877</xdr:rowOff>
    </xdr:from>
    <xdr:to>
      <xdr:col>0</xdr:col>
      <xdr:colOff>1109870</xdr:colOff>
      <xdr:row>0</xdr:row>
      <xdr:rowOff>816921</xdr:rowOff>
    </xdr:to>
    <xdr:pic>
      <xdr:nvPicPr>
        <xdr:cNvPr id="2" name="Imatge 1" descr="ajuntament 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027" y="60877"/>
          <a:ext cx="1032843" cy="756044"/>
        </a:xfrm>
        <a:prstGeom prst="rect">
          <a:avLst/>
        </a:prstGeom>
      </xdr:spPr>
    </xdr:pic>
    <xdr:clientData/>
  </xdr:twoCellAnchor>
  <xdr:twoCellAnchor editAs="oneCell">
    <xdr:from>
      <xdr:col>2</xdr:col>
      <xdr:colOff>480392</xdr:colOff>
      <xdr:row>24</xdr:row>
      <xdr:rowOff>24351</xdr:rowOff>
    </xdr:from>
    <xdr:to>
      <xdr:col>11</xdr:col>
      <xdr:colOff>632157</xdr:colOff>
      <xdr:row>37</xdr:row>
      <xdr:rowOff>85369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5435" y="5258960"/>
          <a:ext cx="7399048" cy="2429844"/>
        </a:xfrm>
        <a:prstGeom prst="rect">
          <a:avLst/>
        </a:prstGeom>
      </xdr:spPr>
    </xdr:pic>
    <xdr:clientData/>
  </xdr:twoCellAnchor>
  <xdr:twoCellAnchor editAs="oneCell">
    <xdr:from>
      <xdr:col>11</xdr:col>
      <xdr:colOff>306456</xdr:colOff>
      <xdr:row>1</xdr:row>
      <xdr:rowOff>147079</xdr:rowOff>
    </xdr:from>
    <xdr:to>
      <xdr:col>18</xdr:col>
      <xdr:colOff>216412</xdr:colOff>
      <xdr:row>15</xdr:row>
      <xdr:rowOff>68218</xdr:rowOff>
    </xdr:to>
    <xdr:pic>
      <xdr:nvPicPr>
        <xdr:cNvPr id="5" name="Imat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28782" y="1016753"/>
          <a:ext cx="5765760" cy="2637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zoomScale="115" zoomScaleNormal="115" workbookViewId="0">
      <pane xSplit="1" topLeftCell="B1" activePane="topRight" state="frozen"/>
      <selection pane="topRight" activeCell="H18" sqref="H18:I18"/>
    </sheetView>
  </sheetViews>
  <sheetFormatPr defaultColWidth="7.69921875" defaultRowHeight="14.25" x14ac:dyDescent="0.2"/>
  <cols>
    <col min="1" max="1" width="20" style="1" customWidth="1"/>
    <col min="2" max="3" width="8.19921875" style="2" customWidth="1"/>
    <col min="4" max="15" width="8.19921875" style="1" customWidth="1"/>
    <col min="16" max="17" width="5.09765625" style="1" customWidth="1"/>
    <col min="18" max="18" width="5.796875" style="1" bestFit="1" customWidth="1"/>
    <col min="19" max="21" width="5.09765625" style="1" customWidth="1"/>
    <col min="22" max="22" width="5.796875" style="1" bestFit="1" customWidth="1"/>
    <col min="23" max="23" width="5.09765625" style="1" customWidth="1"/>
    <col min="24" max="16384" width="7.69921875" style="1"/>
  </cols>
  <sheetData>
    <row r="1" spans="1:23" x14ac:dyDescent="0.2">
      <c r="A1" s="3"/>
      <c r="B1" s="4"/>
      <c r="C1" s="4"/>
      <c r="D1" s="3"/>
      <c r="E1" s="3"/>
    </row>
    <row r="2" spans="1:23" ht="18" x14ac:dyDescent="0.25">
      <c r="A2" s="250" t="s">
        <v>16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</row>
    <row r="3" spans="1:23" x14ac:dyDescent="0.2">
      <c r="A3" s="3"/>
      <c r="B3" s="4"/>
      <c r="C3" s="4"/>
      <c r="D3" s="3"/>
      <c r="E3" s="3"/>
    </row>
    <row r="4" spans="1:23" ht="15" thickBot="1" x14ac:dyDescent="0.25">
      <c r="A4" s="3"/>
      <c r="B4" s="4"/>
      <c r="C4" s="4"/>
      <c r="D4" s="3"/>
      <c r="E4" s="3"/>
    </row>
    <row r="5" spans="1:23" ht="21.75" customHeight="1" thickTop="1" x14ac:dyDescent="0.2">
      <c r="A5" s="41" t="s">
        <v>15</v>
      </c>
      <c r="B5" s="240">
        <v>2016</v>
      </c>
      <c r="C5" s="241"/>
      <c r="D5" s="240">
        <v>2017</v>
      </c>
      <c r="E5" s="241"/>
      <c r="F5" s="240">
        <v>2018</v>
      </c>
      <c r="G5" s="241"/>
      <c r="H5" s="240">
        <v>2019</v>
      </c>
      <c r="I5" s="241"/>
      <c r="J5" s="240" t="s">
        <v>137</v>
      </c>
      <c r="K5" s="241"/>
      <c r="L5" s="240">
        <v>2021</v>
      </c>
      <c r="M5" s="241"/>
      <c r="N5" s="240">
        <v>2022</v>
      </c>
      <c r="O5" s="253"/>
      <c r="P5" s="207">
        <v>2024</v>
      </c>
      <c r="Q5" s="208"/>
      <c r="R5" s="208"/>
      <c r="S5" s="209"/>
      <c r="T5" s="207">
        <v>2026</v>
      </c>
      <c r="U5" s="208"/>
      <c r="V5" s="208"/>
      <c r="W5" s="209"/>
    </row>
    <row r="6" spans="1:23" x14ac:dyDescent="0.2">
      <c r="A6" s="35" t="s">
        <v>0</v>
      </c>
      <c r="B6" s="236">
        <v>150000</v>
      </c>
      <c r="C6" s="237"/>
      <c r="D6" s="236">
        <v>150000</v>
      </c>
      <c r="E6" s="237"/>
      <c r="F6" s="236">
        <v>200000</v>
      </c>
      <c r="G6" s="237"/>
      <c r="H6" s="236">
        <v>200000</v>
      </c>
      <c r="I6" s="237"/>
      <c r="J6" s="248" t="s">
        <v>198</v>
      </c>
      <c r="K6" s="249"/>
      <c r="L6" s="236">
        <v>200000</v>
      </c>
      <c r="M6" s="237"/>
      <c r="N6" s="236">
        <v>200000</v>
      </c>
      <c r="O6" s="254"/>
      <c r="P6" s="210">
        <v>200000</v>
      </c>
      <c r="Q6" s="211"/>
      <c r="R6" s="211"/>
      <c r="S6" s="212"/>
      <c r="T6" s="210">
        <v>200000</v>
      </c>
      <c r="U6" s="211"/>
      <c r="V6" s="211"/>
      <c r="W6" s="212"/>
    </row>
    <row r="7" spans="1:23" x14ac:dyDescent="0.2">
      <c r="A7" s="100" t="s">
        <v>2</v>
      </c>
      <c r="B7" s="242">
        <v>50000</v>
      </c>
      <c r="C7" s="243"/>
      <c r="D7" s="238" t="s">
        <v>14</v>
      </c>
      <c r="E7" s="239"/>
      <c r="F7" s="242">
        <v>50000</v>
      </c>
      <c r="G7" s="243"/>
      <c r="H7" s="242">
        <v>50000</v>
      </c>
      <c r="I7" s="243"/>
      <c r="J7" s="242"/>
      <c r="K7" s="243"/>
      <c r="L7" s="242">
        <v>50000</v>
      </c>
      <c r="M7" s="243"/>
      <c r="N7" s="242">
        <v>50000</v>
      </c>
      <c r="O7" s="255"/>
      <c r="P7" s="213">
        <v>50000</v>
      </c>
      <c r="Q7" s="214"/>
      <c r="R7" s="214"/>
      <c r="S7" s="215"/>
      <c r="T7" s="213">
        <v>50000</v>
      </c>
      <c r="U7" s="214"/>
      <c r="V7" s="214"/>
      <c r="W7" s="215"/>
    </row>
    <row r="8" spans="1:23" x14ac:dyDescent="0.2">
      <c r="A8" s="35" t="s">
        <v>1</v>
      </c>
      <c r="B8" s="244">
        <v>1</v>
      </c>
      <c r="C8" s="245"/>
      <c r="D8" s="226">
        <v>2</v>
      </c>
      <c r="E8" s="227"/>
      <c r="F8" s="226">
        <v>2</v>
      </c>
      <c r="G8" s="227"/>
      <c r="H8" s="226">
        <v>2</v>
      </c>
      <c r="I8" s="227"/>
      <c r="J8" s="226"/>
      <c r="K8" s="227"/>
      <c r="L8" s="226">
        <v>2</v>
      </c>
      <c r="M8" s="227"/>
      <c r="N8" s="226">
        <v>2</v>
      </c>
      <c r="O8" s="251"/>
      <c r="P8" s="195">
        <v>2</v>
      </c>
      <c r="Q8" s="196"/>
      <c r="R8" s="196"/>
      <c r="S8" s="197"/>
      <c r="T8" s="195">
        <v>2</v>
      </c>
      <c r="U8" s="196"/>
      <c r="V8" s="196"/>
      <c r="W8" s="197"/>
    </row>
    <row r="9" spans="1:23" x14ac:dyDescent="0.2">
      <c r="A9" s="36" t="s">
        <v>3</v>
      </c>
      <c r="B9" s="246">
        <v>12</v>
      </c>
      <c r="C9" s="247"/>
      <c r="D9" s="224">
        <v>13</v>
      </c>
      <c r="E9" s="225"/>
      <c r="F9" s="224">
        <v>8</v>
      </c>
      <c r="G9" s="225"/>
      <c r="H9" s="224">
        <v>10</v>
      </c>
      <c r="I9" s="225"/>
      <c r="J9" s="224"/>
      <c r="K9" s="225"/>
      <c r="L9" s="224">
        <v>18</v>
      </c>
      <c r="M9" s="225"/>
      <c r="N9" s="224">
        <v>9</v>
      </c>
      <c r="O9" s="252"/>
      <c r="P9" s="201">
        <v>8</v>
      </c>
      <c r="Q9" s="202"/>
      <c r="R9" s="202"/>
      <c r="S9" s="203"/>
      <c r="T9" s="201">
        <v>8</v>
      </c>
      <c r="U9" s="202"/>
      <c r="V9" s="202"/>
      <c r="W9" s="203"/>
    </row>
    <row r="10" spans="1:23" x14ac:dyDescent="0.2">
      <c r="A10" s="35" t="s">
        <v>4</v>
      </c>
      <c r="B10" s="244">
        <v>3</v>
      </c>
      <c r="C10" s="245"/>
      <c r="D10" s="226">
        <v>6</v>
      </c>
      <c r="E10" s="227"/>
      <c r="F10" s="226">
        <v>4</v>
      </c>
      <c r="G10" s="227"/>
      <c r="H10" s="226">
        <v>4</v>
      </c>
      <c r="I10" s="227"/>
      <c r="J10" s="226"/>
      <c r="K10" s="227"/>
      <c r="L10" s="226">
        <v>4</v>
      </c>
      <c r="M10" s="227"/>
      <c r="N10" s="226">
        <v>4</v>
      </c>
      <c r="O10" s="251"/>
      <c r="P10" s="195">
        <v>4</v>
      </c>
      <c r="Q10" s="196"/>
      <c r="R10" s="196"/>
      <c r="S10" s="197"/>
      <c r="T10" s="195">
        <v>4</v>
      </c>
      <c r="U10" s="196"/>
      <c r="V10" s="196"/>
      <c r="W10" s="197"/>
    </row>
    <row r="11" spans="1:23" x14ac:dyDescent="0.2">
      <c r="A11" s="36" t="s">
        <v>5</v>
      </c>
      <c r="B11" s="218">
        <v>19222</v>
      </c>
      <c r="C11" s="219"/>
      <c r="D11" s="218">
        <v>21297</v>
      </c>
      <c r="E11" s="219"/>
      <c r="F11" s="218">
        <v>21628</v>
      </c>
      <c r="G11" s="219"/>
      <c r="H11" s="218">
        <v>21823</v>
      </c>
      <c r="I11" s="219"/>
      <c r="J11" s="218"/>
      <c r="K11" s="219"/>
      <c r="L11" s="218">
        <v>22575</v>
      </c>
      <c r="M11" s="219"/>
      <c r="N11" s="218">
        <v>22823</v>
      </c>
      <c r="O11" s="256"/>
      <c r="P11" s="198">
        <v>23403</v>
      </c>
      <c r="Q11" s="199"/>
      <c r="R11" s="199"/>
      <c r="S11" s="200"/>
      <c r="T11" s="198">
        <v>23755</v>
      </c>
      <c r="U11" s="199"/>
      <c r="V11" s="199"/>
      <c r="W11" s="200"/>
    </row>
    <row r="12" spans="1:23" x14ac:dyDescent="0.2">
      <c r="A12" s="35" t="s">
        <v>6</v>
      </c>
      <c r="B12" s="220">
        <v>1877</v>
      </c>
      <c r="C12" s="221"/>
      <c r="D12" s="220">
        <v>1954</v>
      </c>
      <c r="E12" s="221"/>
      <c r="F12" s="220">
        <v>2014</v>
      </c>
      <c r="G12" s="221"/>
      <c r="H12" s="220">
        <v>1725</v>
      </c>
      <c r="I12" s="221"/>
      <c r="J12" s="220"/>
      <c r="K12" s="221"/>
      <c r="L12" s="220">
        <v>2022</v>
      </c>
      <c r="M12" s="221"/>
      <c r="N12" s="220">
        <v>1698</v>
      </c>
      <c r="O12" s="257"/>
      <c r="P12" s="216">
        <v>2577</v>
      </c>
      <c r="Q12" s="190"/>
      <c r="R12" s="190"/>
      <c r="S12" s="191"/>
      <c r="T12" s="216">
        <v>1359</v>
      </c>
      <c r="U12" s="190"/>
      <c r="V12" s="190"/>
      <c r="W12" s="191"/>
    </row>
    <row r="13" spans="1:23" s="172" customFormat="1" x14ac:dyDescent="0.2">
      <c r="A13" s="171" t="s">
        <v>201</v>
      </c>
      <c r="B13" s="222">
        <v>9.8000000000000004E-2</v>
      </c>
      <c r="C13" s="223"/>
      <c r="D13" s="222">
        <v>9.1999999999999998E-2</v>
      </c>
      <c r="E13" s="223"/>
      <c r="F13" s="222">
        <v>9.3100000000000002E-2</v>
      </c>
      <c r="G13" s="223"/>
      <c r="H13" s="222">
        <v>7.9000000000000001E-2</v>
      </c>
      <c r="I13" s="223"/>
      <c r="J13" s="222"/>
      <c r="K13" s="223"/>
      <c r="L13" s="222">
        <v>8.9599999999999999E-2</v>
      </c>
      <c r="M13" s="223"/>
      <c r="N13" s="222">
        <v>7.4399999999999994E-2</v>
      </c>
      <c r="O13" s="258"/>
      <c r="P13" s="217">
        <f>+P12/P11</f>
        <v>0.11011408793744391</v>
      </c>
      <c r="Q13" s="193"/>
      <c r="R13" s="193"/>
      <c r="S13" s="194"/>
      <c r="T13" s="217">
        <f>+T12/T11</f>
        <v>5.7209008629762158E-2</v>
      </c>
      <c r="U13" s="193"/>
      <c r="V13" s="193"/>
      <c r="W13" s="194"/>
    </row>
    <row r="14" spans="1:23" x14ac:dyDescent="0.2">
      <c r="A14" s="35" t="s">
        <v>222</v>
      </c>
      <c r="B14" s="220">
        <f>+B11-B12</f>
        <v>17345</v>
      </c>
      <c r="C14" s="221"/>
      <c r="D14" s="220">
        <f>+D11-D12</f>
        <v>19343</v>
      </c>
      <c r="E14" s="221"/>
      <c r="F14" s="220">
        <f>+F11-F12</f>
        <v>19614</v>
      </c>
      <c r="G14" s="221"/>
      <c r="H14" s="220">
        <f>+H11-H12</f>
        <v>20098</v>
      </c>
      <c r="I14" s="221"/>
      <c r="J14" s="220"/>
      <c r="K14" s="221"/>
      <c r="L14" s="220">
        <f>+L11-L12</f>
        <v>20553</v>
      </c>
      <c r="M14" s="221"/>
      <c r="N14" s="220">
        <f>+N11-N12</f>
        <v>21125</v>
      </c>
      <c r="O14" s="262"/>
      <c r="P14" s="189">
        <f t="shared" ref="P14" si="0">+P11-P12</f>
        <v>20826</v>
      </c>
      <c r="Q14" s="190"/>
      <c r="R14" s="190"/>
      <c r="S14" s="191"/>
      <c r="T14" s="189">
        <f t="shared" ref="T14" si="1">+T11-T12</f>
        <v>22396</v>
      </c>
      <c r="U14" s="190"/>
      <c r="V14" s="190"/>
      <c r="W14" s="191"/>
    </row>
    <row r="15" spans="1:23" s="172" customFormat="1" x14ac:dyDescent="0.2">
      <c r="A15" s="171" t="s">
        <v>201</v>
      </c>
      <c r="B15" s="222">
        <f>+B14/B11</f>
        <v>0.9023514722713557</v>
      </c>
      <c r="C15" s="223"/>
      <c r="D15" s="222">
        <f>+D14/D11</f>
        <v>0.90824998826125747</v>
      </c>
      <c r="E15" s="223"/>
      <c r="F15" s="222">
        <f>+F14/F11</f>
        <v>0.90687997040872947</v>
      </c>
      <c r="G15" s="223"/>
      <c r="H15" s="222">
        <f>+H14/H11</f>
        <v>0.92095495578059849</v>
      </c>
      <c r="I15" s="223"/>
      <c r="J15" s="222"/>
      <c r="K15" s="223"/>
      <c r="L15" s="222">
        <f>+L14/L11</f>
        <v>0.91043189368770761</v>
      </c>
      <c r="M15" s="223"/>
      <c r="N15" s="222">
        <f>+N14/N11</f>
        <v>0.92560136704201901</v>
      </c>
      <c r="O15" s="263"/>
      <c r="P15" s="192">
        <f t="shared" ref="P15" si="2">+P14/P11</f>
        <v>0.88988591206255607</v>
      </c>
      <c r="Q15" s="193"/>
      <c r="R15" s="193"/>
      <c r="S15" s="194"/>
      <c r="T15" s="192">
        <f t="shared" ref="T15" si="3">+T14/T11</f>
        <v>0.94279099137023781</v>
      </c>
      <c r="U15" s="193"/>
      <c r="V15" s="193"/>
      <c r="W15" s="194"/>
    </row>
    <row r="16" spans="1:23" x14ac:dyDescent="0.2">
      <c r="A16" s="35" t="s">
        <v>7</v>
      </c>
      <c r="B16" s="226"/>
      <c r="C16" s="227"/>
      <c r="D16" s="226"/>
      <c r="E16" s="227"/>
      <c r="F16" s="226"/>
      <c r="G16" s="227"/>
      <c r="H16" s="226"/>
      <c r="I16" s="227"/>
      <c r="J16" s="226"/>
      <c r="K16" s="227"/>
      <c r="L16" s="226"/>
      <c r="M16" s="227"/>
      <c r="N16" s="226"/>
      <c r="O16" s="251"/>
      <c r="P16" s="195"/>
      <c r="Q16" s="196"/>
      <c r="R16" s="196"/>
      <c r="S16" s="197"/>
      <c r="T16" s="195"/>
      <c r="U16" s="196"/>
      <c r="V16" s="196"/>
      <c r="W16" s="197"/>
    </row>
    <row r="17" spans="1:23" x14ac:dyDescent="0.2">
      <c r="A17" s="37" t="s">
        <v>9</v>
      </c>
      <c r="B17" s="224" t="s">
        <v>10</v>
      </c>
      <c r="C17" s="225"/>
      <c r="D17" s="224" t="s">
        <v>12</v>
      </c>
      <c r="E17" s="225"/>
      <c r="F17" s="224" t="s">
        <v>27</v>
      </c>
      <c r="G17" s="225"/>
      <c r="H17" s="224" t="s">
        <v>109</v>
      </c>
      <c r="I17" s="225"/>
      <c r="J17" s="224"/>
      <c r="K17" s="225"/>
      <c r="L17" s="218" t="s">
        <v>110</v>
      </c>
      <c r="M17" s="219"/>
      <c r="N17" s="218" t="s">
        <v>154</v>
      </c>
      <c r="O17" s="256"/>
      <c r="P17" s="198" t="s">
        <v>202</v>
      </c>
      <c r="Q17" s="199"/>
      <c r="R17" s="199"/>
      <c r="S17" s="200"/>
      <c r="T17" s="198" t="s">
        <v>223</v>
      </c>
      <c r="U17" s="199"/>
      <c r="V17" s="199"/>
      <c r="W17" s="200"/>
    </row>
    <row r="18" spans="1:23" x14ac:dyDescent="0.2">
      <c r="A18" s="38" t="s">
        <v>8</v>
      </c>
      <c r="B18" s="226" t="s">
        <v>11</v>
      </c>
      <c r="C18" s="227"/>
      <c r="D18" s="226" t="s">
        <v>13</v>
      </c>
      <c r="E18" s="227"/>
      <c r="F18" s="226" t="s">
        <v>28</v>
      </c>
      <c r="G18" s="227"/>
      <c r="H18" s="226" t="s">
        <v>108</v>
      </c>
      <c r="I18" s="227"/>
      <c r="J18" s="226"/>
      <c r="K18" s="227"/>
      <c r="L18" s="226" t="s">
        <v>26</v>
      </c>
      <c r="M18" s="227"/>
      <c r="N18" s="226" t="s">
        <v>26</v>
      </c>
      <c r="O18" s="251"/>
      <c r="P18" s="195" t="s">
        <v>26</v>
      </c>
      <c r="Q18" s="196"/>
      <c r="R18" s="196"/>
      <c r="S18" s="197"/>
      <c r="T18" s="195" t="s">
        <v>26</v>
      </c>
      <c r="U18" s="196"/>
      <c r="V18" s="196"/>
      <c r="W18" s="197"/>
    </row>
    <row r="19" spans="1:23" x14ac:dyDescent="0.2">
      <c r="A19" s="39" t="s">
        <v>17</v>
      </c>
      <c r="B19" s="224"/>
      <c r="C19" s="225"/>
      <c r="D19" s="224"/>
      <c r="E19" s="225"/>
      <c r="F19" s="224"/>
      <c r="G19" s="225"/>
      <c r="H19" s="224"/>
      <c r="I19" s="225"/>
      <c r="J19" s="224"/>
      <c r="K19" s="225"/>
      <c r="L19" s="224"/>
      <c r="M19" s="225"/>
      <c r="N19" s="224"/>
      <c r="O19" s="252"/>
      <c r="P19" s="201"/>
      <c r="Q19" s="202"/>
      <c r="R19" s="202"/>
      <c r="S19" s="203"/>
      <c r="T19" s="201"/>
      <c r="U19" s="202"/>
      <c r="V19" s="202"/>
      <c r="W19" s="203"/>
    </row>
    <row r="20" spans="1:23" x14ac:dyDescent="0.2">
      <c r="A20" s="38" t="s">
        <v>19</v>
      </c>
      <c r="B20" s="226" t="s">
        <v>26</v>
      </c>
      <c r="C20" s="227"/>
      <c r="D20" s="226" t="s">
        <v>37</v>
      </c>
      <c r="E20" s="227"/>
      <c r="F20" s="226" t="s">
        <v>29</v>
      </c>
      <c r="G20" s="227"/>
      <c r="H20" s="226" t="s">
        <v>139</v>
      </c>
      <c r="I20" s="227"/>
      <c r="J20" s="226"/>
      <c r="K20" s="227"/>
      <c r="L20" s="226" t="s">
        <v>112</v>
      </c>
      <c r="M20" s="227"/>
      <c r="N20" s="226" t="s">
        <v>172</v>
      </c>
      <c r="O20" s="251"/>
      <c r="P20" s="103">
        <v>253</v>
      </c>
      <c r="Q20" s="104"/>
      <c r="R20" s="105">
        <f>+P20/$P$12</f>
        <v>9.8176173845556852E-2</v>
      </c>
      <c r="S20" s="106"/>
      <c r="T20" s="103">
        <f>+T34+V34</f>
        <v>23</v>
      </c>
      <c r="U20" s="173"/>
      <c r="V20" s="105">
        <f>+T20/$T$12</f>
        <v>1.692420897718911E-2</v>
      </c>
      <c r="W20" s="174"/>
    </row>
    <row r="21" spans="1:23" x14ac:dyDescent="0.2">
      <c r="A21" s="37" t="s">
        <v>18</v>
      </c>
      <c r="B21" s="224" t="s">
        <v>45</v>
      </c>
      <c r="C21" s="225"/>
      <c r="D21" s="224" t="s">
        <v>38</v>
      </c>
      <c r="E21" s="225"/>
      <c r="F21" s="224" t="s">
        <v>30</v>
      </c>
      <c r="G21" s="225"/>
      <c r="H21" s="224" t="s">
        <v>140</v>
      </c>
      <c r="I21" s="225"/>
      <c r="J21" s="224"/>
      <c r="K21" s="225"/>
      <c r="L21" s="224" t="s">
        <v>111</v>
      </c>
      <c r="M21" s="225"/>
      <c r="N21" s="224" t="s">
        <v>173</v>
      </c>
      <c r="O21" s="252"/>
      <c r="P21" s="107">
        <v>225</v>
      </c>
      <c r="Q21" s="108"/>
      <c r="R21" s="109">
        <f t="shared" ref="R21:R27" si="4">+P21/$P$12</f>
        <v>8.7310826542491268E-2</v>
      </c>
      <c r="S21" s="110"/>
      <c r="T21" s="107">
        <f t="shared" ref="T21:T27" si="5">+T35+V35</f>
        <v>83</v>
      </c>
      <c r="U21" s="175"/>
      <c r="V21" s="109">
        <f t="shared" ref="V21:V27" si="6">+T21/$T$12</f>
        <v>6.1074319352465045E-2</v>
      </c>
      <c r="W21" s="176"/>
    </row>
    <row r="22" spans="1:23" x14ac:dyDescent="0.2">
      <c r="A22" s="38" t="s">
        <v>20</v>
      </c>
      <c r="B22" s="226" t="s">
        <v>46</v>
      </c>
      <c r="C22" s="227"/>
      <c r="D22" s="226" t="s">
        <v>39</v>
      </c>
      <c r="E22" s="227"/>
      <c r="F22" s="226" t="s">
        <v>31</v>
      </c>
      <c r="G22" s="227"/>
      <c r="H22" s="226" t="s">
        <v>141</v>
      </c>
      <c r="I22" s="227"/>
      <c r="J22" s="226"/>
      <c r="K22" s="227"/>
      <c r="L22" s="226" t="s">
        <v>113</v>
      </c>
      <c r="M22" s="227"/>
      <c r="N22" s="226" t="s">
        <v>174</v>
      </c>
      <c r="O22" s="251"/>
      <c r="P22" s="103">
        <v>310</v>
      </c>
      <c r="Q22" s="104"/>
      <c r="R22" s="105">
        <f t="shared" si="4"/>
        <v>0.12029491656965463</v>
      </c>
      <c r="S22" s="106"/>
      <c r="T22" s="103">
        <f t="shared" si="5"/>
        <v>154</v>
      </c>
      <c r="U22" s="173"/>
      <c r="V22" s="105">
        <f t="shared" si="6"/>
        <v>0.11331861662987491</v>
      </c>
      <c r="W22" s="174"/>
    </row>
    <row r="23" spans="1:23" x14ac:dyDescent="0.2">
      <c r="A23" s="37" t="s">
        <v>21</v>
      </c>
      <c r="B23" s="224" t="s">
        <v>49</v>
      </c>
      <c r="C23" s="225"/>
      <c r="D23" s="224" t="s">
        <v>40</v>
      </c>
      <c r="E23" s="225"/>
      <c r="F23" s="224" t="s">
        <v>32</v>
      </c>
      <c r="G23" s="225"/>
      <c r="H23" s="224" t="s">
        <v>142</v>
      </c>
      <c r="I23" s="225"/>
      <c r="J23" s="224"/>
      <c r="K23" s="225"/>
      <c r="L23" s="224" t="s">
        <v>114</v>
      </c>
      <c r="M23" s="225"/>
      <c r="N23" s="224" t="s">
        <v>175</v>
      </c>
      <c r="O23" s="252"/>
      <c r="P23" s="107">
        <v>629</v>
      </c>
      <c r="Q23" s="108"/>
      <c r="R23" s="109">
        <f t="shared" si="4"/>
        <v>0.24408226620100892</v>
      </c>
      <c r="S23" s="110"/>
      <c r="T23" s="107">
        <f t="shared" si="5"/>
        <v>281</v>
      </c>
      <c r="U23" s="175"/>
      <c r="V23" s="109">
        <f t="shared" si="6"/>
        <v>0.20676968359087564</v>
      </c>
      <c r="W23" s="176"/>
    </row>
    <row r="24" spans="1:23" x14ac:dyDescent="0.2">
      <c r="A24" s="38" t="s">
        <v>22</v>
      </c>
      <c r="B24" s="226" t="s">
        <v>47</v>
      </c>
      <c r="C24" s="227"/>
      <c r="D24" s="226" t="s">
        <v>41</v>
      </c>
      <c r="E24" s="227"/>
      <c r="F24" s="226" t="s">
        <v>33</v>
      </c>
      <c r="G24" s="227"/>
      <c r="H24" s="226" t="s">
        <v>143</v>
      </c>
      <c r="I24" s="227"/>
      <c r="J24" s="226"/>
      <c r="K24" s="227"/>
      <c r="L24" s="226" t="s">
        <v>115</v>
      </c>
      <c r="M24" s="227"/>
      <c r="N24" s="226" t="s">
        <v>176</v>
      </c>
      <c r="O24" s="251"/>
      <c r="P24" s="103">
        <v>531</v>
      </c>
      <c r="Q24" s="104"/>
      <c r="R24" s="105">
        <f t="shared" si="4"/>
        <v>0.20605355064027939</v>
      </c>
      <c r="S24" s="106"/>
      <c r="T24" s="103">
        <f t="shared" si="5"/>
        <v>344</v>
      </c>
      <c r="U24" s="173"/>
      <c r="V24" s="105">
        <f t="shared" si="6"/>
        <v>0.25312729948491536</v>
      </c>
      <c r="W24" s="174"/>
    </row>
    <row r="25" spans="1:23" x14ac:dyDescent="0.2">
      <c r="A25" s="37" t="s">
        <v>23</v>
      </c>
      <c r="B25" s="224" t="s">
        <v>50</v>
      </c>
      <c r="C25" s="225"/>
      <c r="D25" s="224" t="s">
        <v>42</v>
      </c>
      <c r="E25" s="225"/>
      <c r="F25" s="224" t="s">
        <v>34</v>
      </c>
      <c r="G25" s="225"/>
      <c r="H25" s="224" t="s">
        <v>144</v>
      </c>
      <c r="I25" s="225"/>
      <c r="J25" s="224"/>
      <c r="K25" s="225"/>
      <c r="L25" s="224" t="s">
        <v>116</v>
      </c>
      <c r="M25" s="225"/>
      <c r="N25" s="224" t="s">
        <v>177</v>
      </c>
      <c r="O25" s="252"/>
      <c r="P25" s="107">
        <v>319</v>
      </c>
      <c r="Q25" s="108"/>
      <c r="R25" s="109">
        <f t="shared" si="4"/>
        <v>0.12378734963135429</v>
      </c>
      <c r="S25" s="110"/>
      <c r="T25" s="107">
        <f t="shared" si="5"/>
        <v>217</v>
      </c>
      <c r="U25" s="175"/>
      <c r="V25" s="109">
        <f t="shared" si="6"/>
        <v>0.15967623252391464</v>
      </c>
      <c r="W25" s="176"/>
    </row>
    <row r="26" spans="1:23" x14ac:dyDescent="0.2">
      <c r="A26" s="38" t="s">
        <v>24</v>
      </c>
      <c r="B26" s="226" t="s">
        <v>51</v>
      </c>
      <c r="C26" s="227"/>
      <c r="D26" s="226" t="s">
        <v>43</v>
      </c>
      <c r="E26" s="227"/>
      <c r="F26" s="226" t="s">
        <v>35</v>
      </c>
      <c r="G26" s="227"/>
      <c r="H26" s="226" t="s">
        <v>145</v>
      </c>
      <c r="I26" s="227"/>
      <c r="J26" s="226"/>
      <c r="K26" s="227"/>
      <c r="L26" s="226" t="s">
        <v>117</v>
      </c>
      <c r="M26" s="227"/>
      <c r="N26" s="226" t="s">
        <v>178</v>
      </c>
      <c r="O26" s="251"/>
      <c r="P26" s="103">
        <v>220</v>
      </c>
      <c r="Q26" s="104"/>
      <c r="R26" s="105">
        <f t="shared" si="4"/>
        <v>8.5370585952658132E-2</v>
      </c>
      <c r="S26" s="106"/>
      <c r="T26" s="103">
        <f t="shared" si="5"/>
        <v>191</v>
      </c>
      <c r="U26" s="173"/>
      <c r="V26" s="105">
        <f t="shared" si="6"/>
        <v>0.14054451802796172</v>
      </c>
      <c r="W26" s="174"/>
    </row>
    <row r="27" spans="1:23" ht="15" thickBot="1" x14ac:dyDescent="0.25">
      <c r="A27" s="40" t="s">
        <v>25</v>
      </c>
      <c r="B27" s="234" t="s">
        <v>48</v>
      </c>
      <c r="C27" s="235"/>
      <c r="D27" s="234" t="s">
        <v>44</v>
      </c>
      <c r="E27" s="235"/>
      <c r="F27" s="234" t="s">
        <v>36</v>
      </c>
      <c r="G27" s="235"/>
      <c r="H27" s="234" t="s">
        <v>146</v>
      </c>
      <c r="I27" s="235"/>
      <c r="J27" s="234"/>
      <c r="K27" s="235"/>
      <c r="L27" s="234" t="s">
        <v>118</v>
      </c>
      <c r="M27" s="235"/>
      <c r="N27" s="234" t="s">
        <v>179</v>
      </c>
      <c r="O27" s="261"/>
      <c r="P27" s="111">
        <v>90</v>
      </c>
      <c r="Q27" s="112"/>
      <c r="R27" s="113">
        <f t="shared" si="4"/>
        <v>3.4924330616996506E-2</v>
      </c>
      <c r="S27" s="114"/>
      <c r="T27" s="111">
        <f t="shared" si="5"/>
        <v>66</v>
      </c>
      <c r="U27" s="177"/>
      <c r="V27" s="113">
        <f t="shared" si="6"/>
        <v>4.856512141280353E-2</v>
      </c>
      <c r="W27" s="178"/>
    </row>
    <row r="28" spans="1:23" ht="15" thickTop="1" x14ac:dyDescent="0.2">
      <c r="A28" s="6"/>
      <c r="B28" s="5"/>
      <c r="C28" s="5"/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02"/>
      <c r="Q28" s="102"/>
      <c r="R28" s="102"/>
      <c r="S28" s="102"/>
      <c r="T28" s="102"/>
      <c r="U28" s="102"/>
      <c r="V28" s="183"/>
      <c r="W28" s="102"/>
    </row>
    <row r="29" spans="1:23" ht="15" thickBot="1" x14ac:dyDescent="0.25">
      <c r="A29" s="6"/>
      <c r="B29" s="4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02"/>
      <c r="Q29" s="102"/>
      <c r="R29" s="102"/>
      <c r="S29" s="102"/>
      <c r="T29" s="102"/>
      <c r="U29" s="102"/>
      <c r="V29" s="102"/>
      <c r="W29" s="102"/>
    </row>
    <row r="30" spans="1:23" ht="16.5" thickTop="1" x14ac:dyDescent="0.25">
      <c r="A30" s="48"/>
      <c r="B30" s="232">
        <v>2016</v>
      </c>
      <c r="C30" s="228"/>
      <c r="D30" s="228">
        <v>2017</v>
      </c>
      <c r="E30" s="228"/>
      <c r="F30" s="228">
        <v>2018</v>
      </c>
      <c r="G30" s="228"/>
      <c r="H30" s="233">
        <v>2019</v>
      </c>
      <c r="I30" s="232"/>
      <c r="J30" s="233" t="s">
        <v>137</v>
      </c>
      <c r="K30" s="232"/>
      <c r="L30" s="228">
        <v>2021</v>
      </c>
      <c r="M30" s="228"/>
      <c r="N30" s="228">
        <v>2022</v>
      </c>
      <c r="O30" s="229"/>
      <c r="P30" s="204">
        <v>2024</v>
      </c>
      <c r="Q30" s="205"/>
      <c r="R30" s="205"/>
      <c r="S30" s="206"/>
      <c r="T30" s="204">
        <v>2026</v>
      </c>
      <c r="U30" s="205"/>
      <c r="V30" s="205"/>
      <c r="W30" s="206"/>
    </row>
    <row r="31" spans="1:23" ht="15.75" x14ac:dyDescent="0.25">
      <c r="A31" s="49"/>
      <c r="B31" s="43" t="s">
        <v>60</v>
      </c>
      <c r="C31" s="42" t="s">
        <v>61</v>
      </c>
      <c r="D31" s="43" t="s">
        <v>60</v>
      </c>
      <c r="E31" s="42" t="s">
        <v>61</v>
      </c>
      <c r="F31" s="43" t="s">
        <v>60</v>
      </c>
      <c r="G31" s="42" t="s">
        <v>61</v>
      </c>
      <c r="H31" s="43" t="s">
        <v>60</v>
      </c>
      <c r="I31" s="43" t="s">
        <v>61</v>
      </c>
      <c r="J31" s="43" t="s">
        <v>60</v>
      </c>
      <c r="K31" s="43" t="s">
        <v>61</v>
      </c>
      <c r="L31" s="43" t="s">
        <v>60</v>
      </c>
      <c r="M31" s="42" t="s">
        <v>61</v>
      </c>
      <c r="N31" s="44" t="s">
        <v>60</v>
      </c>
      <c r="O31" s="50" t="s">
        <v>61</v>
      </c>
      <c r="P31" s="115" t="s">
        <v>60</v>
      </c>
      <c r="Q31" s="116"/>
      <c r="R31" s="117" t="s">
        <v>61</v>
      </c>
      <c r="S31" s="118"/>
      <c r="T31" s="115" t="s">
        <v>60</v>
      </c>
      <c r="U31" s="116"/>
      <c r="V31" s="117" t="s">
        <v>61</v>
      </c>
      <c r="W31" s="118"/>
    </row>
    <row r="32" spans="1:23" x14ac:dyDescent="0.2">
      <c r="A32" s="51" t="s">
        <v>100</v>
      </c>
      <c r="B32" s="86" t="s">
        <v>102</v>
      </c>
      <c r="C32" s="87" t="s">
        <v>103</v>
      </c>
      <c r="D32" s="86" t="s">
        <v>104</v>
      </c>
      <c r="E32" s="87" t="s">
        <v>105</v>
      </c>
      <c r="F32" s="86" t="s">
        <v>106</v>
      </c>
      <c r="G32" s="87" t="s">
        <v>107</v>
      </c>
      <c r="H32" s="230" t="s">
        <v>153</v>
      </c>
      <c r="I32" s="231"/>
      <c r="J32" s="230" t="s">
        <v>198</v>
      </c>
      <c r="K32" s="231"/>
      <c r="L32" s="86" t="s">
        <v>136</v>
      </c>
      <c r="M32" s="87" t="s">
        <v>135</v>
      </c>
      <c r="N32" s="88" t="s">
        <v>196</v>
      </c>
      <c r="O32" s="89" t="s">
        <v>197</v>
      </c>
      <c r="P32" s="121">
        <v>1254</v>
      </c>
      <c r="Q32" s="122">
        <f>+P32/$P$12</f>
        <v>0.48661233993015135</v>
      </c>
      <c r="R32" s="119">
        <v>1323</v>
      </c>
      <c r="S32" s="120">
        <f t="shared" ref="S32:S41" si="7">+R32/$P$12</f>
        <v>0.51338766006984871</v>
      </c>
      <c r="T32" s="121">
        <v>592</v>
      </c>
      <c r="U32" s="122">
        <f>+T32/$T$12</f>
        <v>0.43561442236938924</v>
      </c>
      <c r="V32" s="119">
        <v>767</v>
      </c>
      <c r="W32" s="120">
        <f>+V32/$T$12</f>
        <v>0.5643855776306107</v>
      </c>
    </row>
    <row r="33" spans="1:24" x14ac:dyDescent="0.2">
      <c r="A33" s="52" t="s">
        <v>101</v>
      </c>
      <c r="B33" s="53"/>
      <c r="C33" s="54"/>
      <c r="D33" s="53"/>
      <c r="E33" s="54"/>
      <c r="F33" s="53"/>
      <c r="G33" s="54"/>
      <c r="H33" s="55"/>
      <c r="I33" s="56"/>
      <c r="J33" s="55"/>
      <c r="K33" s="54"/>
      <c r="L33" s="53"/>
      <c r="M33" s="54"/>
      <c r="N33" s="57"/>
      <c r="O33" s="58"/>
      <c r="P33" s="123"/>
      <c r="Q33" s="124"/>
      <c r="R33" s="125"/>
      <c r="S33" s="126"/>
      <c r="T33" s="123"/>
      <c r="U33" s="124"/>
      <c r="V33" s="125"/>
      <c r="W33" s="126"/>
    </row>
    <row r="34" spans="1:24" x14ac:dyDescent="0.2">
      <c r="A34" s="59" t="s">
        <v>19</v>
      </c>
      <c r="B34" s="60" t="s">
        <v>26</v>
      </c>
      <c r="C34" s="61" t="s">
        <v>26</v>
      </c>
      <c r="D34" s="62" t="s">
        <v>70</v>
      </c>
      <c r="E34" s="63" t="s">
        <v>73</v>
      </c>
      <c r="F34" s="62" t="s">
        <v>52</v>
      </c>
      <c r="G34" s="63" t="s">
        <v>62</v>
      </c>
      <c r="H34" s="62"/>
      <c r="I34" s="64"/>
      <c r="J34" s="62"/>
      <c r="K34" s="63"/>
      <c r="L34" s="62" t="s">
        <v>119</v>
      </c>
      <c r="M34" s="63" t="s">
        <v>127</v>
      </c>
      <c r="N34" s="65" t="s">
        <v>180</v>
      </c>
      <c r="O34" s="66" t="s">
        <v>188</v>
      </c>
      <c r="P34" s="127">
        <v>147</v>
      </c>
      <c r="Q34" s="128">
        <f t="shared" ref="Q34:Q41" si="8">+P34/$P$12</f>
        <v>5.7043073341094298E-2</v>
      </c>
      <c r="R34" s="129">
        <v>106</v>
      </c>
      <c r="S34" s="130">
        <f t="shared" si="7"/>
        <v>4.1133100504462554E-2</v>
      </c>
      <c r="T34" s="127">
        <v>14</v>
      </c>
      <c r="U34" s="128">
        <f t="shared" ref="U34:U41" si="9">+T34/$T$12</f>
        <v>1.0301692420897719E-2</v>
      </c>
      <c r="V34" s="129">
        <v>9</v>
      </c>
      <c r="W34" s="130">
        <f t="shared" ref="W34:W41" si="10">+V34/$T$12</f>
        <v>6.6225165562913907E-3</v>
      </c>
      <c r="X34" s="184"/>
    </row>
    <row r="35" spans="1:24" x14ac:dyDescent="0.2">
      <c r="A35" s="67" t="s">
        <v>18</v>
      </c>
      <c r="B35" s="68" t="s">
        <v>81</v>
      </c>
      <c r="C35" s="69" t="s">
        <v>88</v>
      </c>
      <c r="D35" s="70" t="s">
        <v>95</v>
      </c>
      <c r="E35" s="71" t="s">
        <v>74</v>
      </c>
      <c r="F35" s="70" t="s">
        <v>53</v>
      </c>
      <c r="G35" s="71" t="s">
        <v>63</v>
      </c>
      <c r="H35" s="70"/>
      <c r="I35" s="72"/>
      <c r="J35" s="70"/>
      <c r="K35" s="71"/>
      <c r="L35" s="70" t="s">
        <v>120</v>
      </c>
      <c r="M35" s="71" t="s">
        <v>128</v>
      </c>
      <c r="N35" s="73" t="s">
        <v>181</v>
      </c>
      <c r="O35" s="74" t="s">
        <v>189</v>
      </c>
      <c r="P35" s="131">
        <v>133</v>
      </c>
      <c r="Q35" s="132">
        <f t="shared" si="8"/>
        <v>5.1610399689561506E-2</v>
      </c>
      <c r="R35" s="133">
        <v>92</v>
      </c>
      <c r="S35" s="134">
        <f t="shared" si="7"/>
        <v>3.5700426852929762E-2</v>
      </c>
      <c r="T35" s="131">
        <v>41</v>
      </c>
      <c r="U35" s="132">
        <f t="shared" si="9"/>
        <v>3.016924208977189E-2</v>
      </c>
      <c r="V35" s="133">
        <v>42</v>
      </c>
      <c r="W35" s="134">
        <f t="shared" si="10"/>
        <v>3.0905077262693158E-2</v>
      </c>
      <c r="X35" s="184"/>
    </row>
    <row r="36" spans="1:24" x14ac:dyDescent="0.2">
      <c r="A36" s="75" t="s">
        <v>20</v>
      </c>
      <c r="B36" s="76" t="s">
        <v>82</v>
      </c>
      <c r="C36" s="77" t="s">
        <v>89</v>
      </c>
      <c r="D36" s="62" t="s">
        <v>96</v>
      </c>
      <c r="E36" s="63" t="s">
        <v>75</v>
      </c>
      <c r="F36" s="62" t="s">
        <v>54</v>
      </c>
      <c r="G36" s="63" t="s">
        <v>64</v>
      </c>
      <c r="H36" s="62"/>
      <c r="I36" s="64"/>
      <c r="J36" s="62"/>
      <c r="K36" s="63"/>
      <c r="L36" s="62" t="s">
        <v>121</v>
      </c>
      <c r="M36" s="63" t="s">
        <v>129</v>
      </c>
      <c r="N36" s="65" t="s">
        <v>182</v>
      </c>
      <c r="O36" s="66" t="s">
        <v>190</v>
      </c>
      <c r="P36" s="127">
        <v>129</v>
      </c>
      <c r="Q36" s="128">
        <f t="shared" si="8"/>
        <v>5.0058207217694994E-2</v>
      </c>
      <c r="R36" s="129">
        <v>181</v>
      </c>
      <c r="S36" s="130">
        <f t="shared" si="7"/>
        <v>7.0236709351959636E-2</v>
      </c>
      <c r="T36" s="127">
        <v>58</v>
      </c>
      <c r="U36" s="128">
        <f t="shared" si="9"/>
        <v>4.2678440029433405E-2</v>
      </c>
      <c r="V36" s="129">
        <v>96</v>
      </c>
      <c r="W36" s="130">
        <f t="shared" si="10"/>
        <v>7.0640176600441501E-2</v>
      </c>
      <c r="X36" s="184"/>
    </row>
    <row r="37" spans="1:24" x14ac:dyDescent="0.2">
      <c r="A37" s="67" t="s">
        <v>21</v>
      </c>
      <c r="B37" s="68" t="s">
        <v>83</v>
      </c>
      <c r="C37" s="69" t="s">
        <v>90</v>
      </c>
      <c r="D37" s="70" t="s">
        <v>97</v>
      </c>
      <c r="E37" s="71" t="s">
        <v>76</v>
      </c>
      <c r="F37" s="70" t="s">
        <v>55</v>
      </c>
      <c r="G37" s="71" t="s">
        <v>65</v>
      </c>
      <c r="H37" s="70"/>
      <c r="I37" s="72"/>
      <c r="J37" s="70"/>
      <c r="K37" s="71"/>
      <c r="L37" s="70" t="s">
        <v>122</v>
      </c>
      <c r="M37" s="71" t="s">
        <v>130</v>
      </c>
      <c r="N37" s="73" t="s">
        <v>183</v>
      </c>
      <c r="O37" s="74" t="s">
        <v>191</v>
      </c>
      <c r="P37" s="131">
        <v>291</v>
      </c>
      <c r="Q37" s="132">
        <f t="shared" si="8"/>
        <v>0.11292200232828871</v>
      </c>
      <c r="R37" s="133">
        <v>338</v>
      </c>
      <c r="S37" s="134">
        <f t="shared" si="7"/>
        <v>0.13116026387272023</v>
      </c>
      <c r="T37" s="131">
        <v>120</v>
      </c>
      <c r="U37" s="132">
        <f t="shared" si="9"/>
        <v>8.8300220750551883E-2</v>
      </c>
      <c r="V37" s="133">
        <v>161</v>
      </c>
      <c r="W37" s="134">
        <f t="shared" si="10"/>
        <v>0.11846946284032377</v>
      </c>
      <c r="X37" s="184"/>
    </row>
    <row r="38" spans="1:24" x14ac:dyDescent="0.2">
      <c r="A38" s="75" t="s">
        <v>22</v>
      </c>
      <c r="B38" s="76" t="s">
        <v>84</v>
      </c>
      <c r="C38" s="77" t="s">
        <v>91</v>
      </c>
      <c r="D38" s="62" t="s">
        <v>98</v>
      </c>
      <c r="E38" s="63" t="s">
        <v>77</v>
      </c>
      <c r="F38" s="62" t="s">
        <v>56</v>
      </c>
      <c r="G38" s="63" t="s">
        <v>66</v>
      </c>
      <c r="H38" s="62"/>
      <c r="I38" s="64"/>
      <c r="J38" s="62"/>
      <c r="K38" s="63"/>
      <c r="L38" s="62" t="s">
        <v>123</v>
      </c>
      <c r="M38" s="63" t="s">
        <v>131</v>
      </c>
      <c r="N38" s="65" t="s">
        <v>184</v>
      </c>
      <c r="O38" s="66" t="s">
        <v>192</v>
      </c>
      <c r="P38" s="127">
        <v>254</v>
      </c>
      <c r="Q38" s="128">
        <f t="shared" si="8"/>
        <v>9.8564221963523477E-2</v>
      </c>
      <c r="R38" s="129">
        <v>277</v>
      </c>
      <c r="S38" s="130">
        <f t="shared" si="7"/>
        <v>0.10748932867675592</v>
      </c>
      <c r="T38" s="127">
        <v>153</v>
      </c>
      <c r="U38" s="128">
        <f t="shared" si="9"/>
        <v>0.11258278145695365</v>
      </c>
      <c r="V38" s="129">
        <v>191</v>
      </c>
      <c r="W38" s="130">
        <f t="shared" si="10"/>
        <v>0.14054451802796172</v>
      </c>
      <c r="X38" s="184"/>
    </row>
    <row r="39" spans="1:24" x14ac:dyDescent="0.2">
      <c r="A39" s="67" t="s">
        <v>23</v>
      </c>
      <c r="B39" s="68" t="s">
        <v>85</v>
      </c>
      <c r="C39" s="69" t="s">
        <v>92</v>
      </c>
      <c r="D39" s="70" t="s">
        <v>99</v>
      </c>
      <c r="E39" s="71" t="s">
        <v>78</v>
      </c>
      <c r="F39" s="70" t="s">
        <v>57</v>
      </c>
      <c r="G39" s="71" t="s">
        <v>67</v>
      </c>
      <c r="H39" s="70"/>
      <c r="I39" s="72"/>
      <c r="J39" s="70"/>
      <c r="K39" s="71"/>
      <c r="L39" s="70" t="s">
        <v>124</v>
      </c>
      <c r="M39" s="71" t="s">
        <v>132</v>
      </c>
      <c r="N39" s="73" t="s">
        <v>185</v>
      </c>
      <c r="O39" s="74" t="s">
        <v>193</v>
      </c>
      <c r="P39" s="131">
        <v>143</v>
      </c>
      <c r="Q39" s="132">
        <f t="shared" si="8"/>
        <v>5.5490880869227786E-2</v>
      </c>
      <c r="R39" s="133">
        <v>176</v>
      </c>
      <c r="S39" s="134">
        <f t="shared" si="7"/>
        <v>6.82964687621265E-2</v>
      </c>
      <c r="T39" s="131">
        <v>81</v>
      </c>
      <c r="U39" s="132">
        <f t="shared" si="9"/>
        <v>5.9602649006622516E-2</v>
      </c>
      <c r="V39" s="133">
        <v>136</v>
      </c>
      <c r="W39" s="134">
        <f t="shared" si="10"/>
        <v>0.10007358351729213</v>
      </c>
      <c r="X39" s="184"/>
    </row>
    <row r="40" spans="1:24" x14ac:dyDescent="0.2">
      <c r="A40" s="75" t="s">
        <v>24</v>
      </c>
      <c r="B40" s="76" t="s">
        <v>86</v>
      </c>
      <c r="C40" s="77" t="s">
        <v>93</v>
      </c>
      <c r="D40" s="62" t="s">
        <v>71</v>
      </c>
      <c r="E40" s="63" t="s">
        <v>79</v>
      </c>
      <c r="F40" s="62" t="s">
        <v>58</v>
      </c>
      <c r="G40" s="63" t="s">
        <v>68</v>
      </c>
      <c r="H40" s="62"/>
      <c r="I40" s="64"/>
      <c r="J40" s="62"/>
      <c r="K40" s="63"/>
      <c r="L40" s="62" t="s">
        <v>125</v>
      </c>
      <c r="M40" s="63" t="s">
        <v>133</v>
      </c>
      <c r="N40" s="65" t="s">
        <v>186</v>
      </c>
      <c r="O40" s="66" t="s">
        <v>194</v>
      </c>
      <c r="P40" s="127">
        <v>116</v>
      </c>
      <c r="Q40" s="128">
        <f t="shared" si="8"/>
        <v>4.5013581684128834E-2</v>
      </c>
      <c r="R40" s="129">
        <v>104</v>
      </c>
      <c r="S40" s="130">
        <f t="shared" si="7"/>
        <v>4.0357004268529298E-2</v>
      </c>
      <c r="T40" s="127">
        <v>93</v>
      </c>
      <c r="U40" s="128">
        <f t="shared" si="9"/>
        <v>6.8432671081677707E-2</v>
      </c>
      <c r="V40" s="129">
        <v>98</v>
      </c>
      <c r="W40" s="130">
        <f t="shared" si="10"/>
        <v>7.2111846946284031E-2</v>
      </c>
      <c r="X40" s="184"/>
    </row>
    <row r="41" spans="1:24" ht="15" thickBot="1" x14ac:dyDescent="0.25">
      <c r="A41" s="78" t="s">
        <v>25</v>
      </c>
      <c r="B41" s="79" t="s">
        <v>87</v>
      </c>
      <c r="C41" s="80" t="s">
        <v>94</v>
      </c>
      <c r="D41" s="81" t="s">
        <v>72</v>
      </c>
      <c r="E41" s="82" t="s">
        <v>80</v>
      </c>
      <c r="F41" s="81" t="s">
        <v>59</v>
      </c>
      <c r="G41" s="82" t="s">
        <v>69</v>
      </c>
      <c r="H41" s="81"/>
      <c r="I41" s="83"/>
      <c r="J41" s="81"/>
      <c r="K41" s="82"/>
      <c r="L41" s="81" t="s">
        <v>126</v>
      </c>
      <c r="M41" s="82" t="s">
        <v>134</v>
      </c>
      <c r="N41" s="84" t="s">
        <v>187</v>
      </c>
      <c r="O41" s="85" t="s">
        <v>195</v>
      </c>
      <c r="P41" s="135">
        <v>41</v>
      </c>
      <c r="Q41" s="136">
        <f t="shared" si="8"/>
        <v>1.5909972836631741E-2</v>
      </c>
      <c r="R41" s="137">
        <v>49</v>
      </c>
      <c r="S41" s="138">
        <f t="shared" si="7"/>
        <v>1.9014357780364765E-2</v>
      </c>
      <c r="T41" s="135">
        <v>32</v>
      </c>
      <c r="U41" s="136">
        <f t="shared" si="9"/>
        <v>2.35467255334805E-2</v>
      </c>
      <c r="V41" s="137">
        <v>34</v>
      </c>
      <c r="W41" s="138">
        <f t="shared" si="10"/>
        <v>2.5018395879323033E-2</v>
      </c>
      <c r="X41" s="184"/>
    </row>
    <row r="42" spans="1:24" ht="15" thickTop="1" x14ac:dyDescent="0.2">
      <c r="A42" s="45"/>
      <c r="B42" s="46"/>
      <c r="C42" s="46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</row>
    <row r="43" spans="1:24" x14ac:dyDescent="0.2">
      <c r="A43" s="45" t="s">
        <v>138</v>
      </c>
      <c r="B43" s="47"/>
      <c r="C43" s="46"/>
      <c r="D43" s="45"/>
      <c r="E43" s="47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</row>
    <row r="44" spans="1:24" ht="15" thickBot="1" x14ac:dyDescent="0.25">
      <c r="A44" s="45"/>
      <c r="B44" s="47"/>
      <c r="C44" s="46"/>
      <c r="D44" s="45"/>
      <c r="E44" s="47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</row>
    <row r="45" spans="1:24" x14ac:dyDescent="0.2">
      <c r="I45" s="259">
        <v>9.8599999999999993E-2</v>
      </c>
    </row>
    <row r="46" spans="1:24" ht="15" thickBot="1" x14ac:dyDescent="0.25">
      <c r="I46" s="260"/>
    </row>
    <row r="47" spans="1:24" x14ac:dyDescent="0.2">
      <c r="I47" s="259">
        <v>0.1075</v>
      </c>
    </row>
    <row r="48" spans="1:24" ht="15" thickBot="1" x14ac:dyDescent="0.25">
      <c r="I48" s="260"/>
    </row>
  </sheetData>
  <sortState ref="F45:I77">
    <sortCondition ref="G46:G77"/>
    <sortCondition descending="1" ref="F46:F77"/>
  </sortState>
  <mergeCells count="205">
    <mergeCell ref="N14:O14"/>
    <mergeCell ref="P14:S14"/>
    <mergeCell ref="B15:C15"/>
    <mergeCell ref="D15:E15"/>
    <mergeCell ref="F15:G15"/>
    <mergeCell ref="H15:I15"/>
    <mergeCell ref="J15:K15"/>
    <mergeCell ref="L15:M15"/>
    <mergeCell ref="N15:O15"/>
    <mergeCell ref="P15:S15"/>
    <mergeCell ref="I45:I46"/>
    <mergeCell ref="I47:I48"/>
    <mergeCell ref="P30:S30"/>
    <mergeCell ref="P16:S16"/>
    <mergeCell ref="P17:S17"/>
    <mergeCell ref="P18:S18"/>
    <mergeCell ref="P19:S19"/>
    <mergeCell ref="P5:S5"/>
    <mergeCell ref="P6:S6"/>
    <mergeCell ref="P7:S7"/>
    <mergeCell ref="P8:S8"/>
    <mergeCell ref="P9:S9"/>
    <mergeCell ref="P10:S10"/>
    <mergeCell ref="P11:S11"/>
    <mergeCell ref="P12:S12"/>
    <mergeCell ref="P13:S13"/>
    <mergeCell ref="N27:O27"/>
    <mergeCell ref="L24:M24"/>
    <mergeCell ref="L25:M25"/>
    <mergeCell ref="L26:M26"/>
    <mergeCell ref="J27:K27"/>
    <mergeCell ref="L5:M5"/>
    <mergeCell ref="L6:M6"/>
    <mergeCell ref="L7:M7"/>
    <mergeCell ref="A2:O2"/>
    <mergeCell ref="N22:O22"/>
    <mergeCell ref="N23:O23"/>
    <mergeCell ref="N24:O24"/>
    <mergeCell ref="N25:O25"/>
    <mergeCell ref="N26:O26"/>
    <mergeCell ref="L27:M27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6:O16"/>
    <mergeCell ref="N17:O17"/>
    <mergeCell ref="N18:O18"/>
    <mergeCell ref="N19:O19"/>
    <mergeCell ref="N20:O20"/>
    <mergeCell ref="N21:O21"/>
    <mergeCell ref="L22:M22"/>
    <mergeCell ref="L23:M23"/>
    <mergeCell ref="L8:M8"/>
    <mergeCell ref="L9:M9"/>
    <mergeCell ref="L10:M10"/>
    <mergeCell ref="L11:M11"/>
    <mergeCell ref="L12:M12"/>
    <mergeCell ref="L13:M13"/>
    <mergeCell ref="L16:M16"/>
    <mergeCell ref="L17:M17"/>
    <mergeCell ref="L18:M18"/>
    <mergeCell ref="L14:M14"/>
    <mergeCell ref="L19:M19"/>
    <mergeCell ref="L20:M20"/>
    <mergeCell ref="L21:M21"/>
    <mergeCell ref="J22:K22"/>
    <mergeCell ref="J23:K23"/>
    <mergeCell ref="J24:K24"/>
    <mergeCell ref="J25:K25"/>
    <mergeCell ref="J26:K26"/>
    <mergeCell ref="J10:K10"/>
    <mergeCell ref="J18:K18"/>
    <mergeCell ref="J20:K20"/>
    <mergeCell ref="J19:K19"/>
    <mergeCell ref="J21:K21"/>
    <mergeCell ref="J11:K11"/>
    <mergeCell ref="J12:K12"/>
    <mergeCell ref="J13:K13"/>
    <mergeCell ref="J16:K16"/>
    <mergeCell ref="J17:K17"/>
    <mergeCell ref="J14:K14"/>
    <mergeCell ref="J5:K5"/>
    <mergeCell ref="J6:K6"/>
    <mergeCell ref="J7:K7"/>
    <mergeCell ref="J8:K8"/>
    <mergeCell ref="J9:K9"/>
    <mergeCell ref="H24:I24"/>
    <mergeCell ref="H25:I25"/>
    <mergeCell ref="H26:I26"/>
    <mergeCell ref="H27:I27"/>
    <mergeCell ref="H16:I16"/>
    <mergeCell ref="H19:I19"/>
    <mergeCell ref="H18:I18"/>
    <mergeCell ref="H20:I20"/>
    <mergeCell ref="H21:I21"/>
    <mergeCell ref="H22:I22"/>
    <mergeCell ref="H23:I23"/>
    <mergeCell ref="H10:I10"/>
    <mergeCell ref="H11:I11"/>
    <mergeCell ref="H12:I12"/>
    <mergeCell ref="H13:I13"/>
    <mergeCell ref="H17:I17"/>
    <mergeCell ref="H5:I5"/>
    <mergeCell ref="H6:I6"/>
    <mergeCell ref="H7:I7"/>
    <mergeCell ref="H8:I8"/>
    <mergeCell ref="H9:I9"/>
    <mergeCell ref="F23:G23"/>
    <mergeCell ref="F24:G24"/>
    <mergeCell ref="F25:G25"/>
    <mergeCell ref="F26:G26"/>
    <mergeCell ref="F27:G27"/>
    <mergeCell ref="F19:G19"/>
    <mergeCell ref="F20:G20"/>
    <mergeCell ref="F21:G21"/>
    <mergeCell ref="F22:G22"/>
    <mergeCell ref="F13:G13"/>
    <mergeCell ref="F16:G16"/>
    <mergeCell ref="F17:G17"/>
    <mergeCell ref="F18:G18"/>
    <mergeCell ref="F9:G9"/>
    <mergeCell ref="F10:G10"/>
    <mergeCell ref="F11:G11"/>
    <mergeCell ref="F12:G12"/>
    <mergeCell ref="F14:G14"/>
    <mergeCell ref="H14:I14"/>
    <mergeCell ref="F5:G5"/>
    <mergeCell ref="F6:G6"/>
    <mergeCell ref="F7:G7"/>
    <mergeCell ref="F8:G8"/>
    <mergeCell ref="D23:E23"/>
    <mergeCell ref="D24:E24"/>
    <mergeCell ref="D25:E25"/>
    <mergeCell ref="D26:E26"/>
    <mergeCell ref="D27:E27"/>
    <mergeCell ref="D19:E19"/>
    <mergeCell ref="D20:E20"/>
    <mergeCell ref="D21:E21"/>
    <mergeCell ref="D22:E22"/>
    <mergeCell ref="D14:E14"/>
    <mergeCell ref="B27:C27"/>
    <mergeCell ref="D6:E6"/>
    <mergeCell ref="D7:E7"/>
    <mergeCell ref="D5:E5"/>
    <mergeCell ref="D8:E8"/>
    <mergeCell ref="D9:E9"/>
    <mergeCell ref="D10:E10"/>
    <mergeCell ref="D11:E11"/>
    <mergeCell ref="D12:E12"/>
    <mergeCell ref="D13:E13"/>
    <mergeCell ref="D16:E16"/>
    <mergeCell ref="D17:E17"/>
    <mergeCell ref="D18:E18"/>
    <mergeCell ref="B22:C22"/>
    <mergeCell ref="B23:C23"/>
    <mergeCell ref="B24:C24"/>
    <mergeCell ref="B25:C25"/>
    <mergeCell ref="B26:C26"/>
    <mergeCell ref="B5:C5"/>
    <mergeCell ref="B6:C6"/>
    <mergeCell ref="B7:C7"/>
    <mergeCell ref="B8:C8"/>
    <mergeCell ref="B9:C9"/>
    <mergeCell ref="B10:C10"/>
    <mergeCell ref="N30:O30"/>
    <mergeCell ref="H32:I32"/>
    <mergeCell ref="B30:C30"/>
    <mergeCell ref="D30:E30"/>
    <mergeCell ref="F30:G30"/>
    <mergeCell ref="L30:M30"/>
    <mergeCell ref="H30:I30"/>
    <mergeCell ref="J30:K30"/>
    <mergeCell ref="J32:K32"/>
    <mergeCell ref="B11:C11"/>
    <mergeCell ref="B12:C12"/>
    <mergeCell ref="B13:C13"/>
    <mergeCell ref="B19:C19"/>
    <mergeCell ref="B20:C20"/>
    <mergeCell ref="B21:C21"/>
    <mergeCell ref="B16:C16"/>
    <mergeCell ref="B17:C17"/>
    <mergeCell ref="B18:C18"/>
    <mergeCell ref="B14:C14"/>
    <mergeCell ref="T14:W14"/>
    <mergeCell ref="T15:W15"/>
    <mergeCell ref="T16:W16"/>
    <mergeCell ref="T17:W17"/>
    <mergeCell ref="T18:W18"/>
    <mergeCell ref="T19:W19"/>
    <mergeCell ref="T30:W30"/>
    <mergeCell ref="T5:W5"/>
    <mergeCell ref="T6:W6"/>
    <mergeCell ref="T7:W7"/>
    <mergeCell ref="T8:W8"/>
    <mergeCell ref="T9:W9"/>
    <mergeCell ref="T10:W10"/>
    <mergeCell ref="T11:W11"/>
    <mergeCell ref="T12:W12"/>
    <mergeCell ref="T13:W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115" zoomScaleNormal="115" workbookViewId="0">
      <selection activeCell="C24" sqref="C24"/>
    </sheetView>
  </sheetViews>
  <sheetFormatPr defaultRowHeight="14.25" x14ac:dyDescent="0.2"/>
  <cols>
    <col min="1" max="1" width="34.19921875" customWidth="1"/>
    <col min="2" max="2" width="8.59765625" bestFit="1" customWidth="1"/>
    <col min="3" max="3" width="8.3984375" bestFit="1" customWidth="1"/>
    <col min="4" max="4" width="8.5" bestFit="1" customWidth="1"/>
    <col min="5" max="5" width="8.59765625" bestFit="1" customWidth="1"/>
    <col min="6" max="6" width="8.3984375" bestFit="1" customWidth="1"/>
    <col min="7" max="7" width="8.5" bestFit="1" customWidth="1"/>
    <col min="8" max="8" width="10" bestFit="1" customWidth="1"/>
    <col min="9" max="9" width="8.796875" hidden="1" customWidth="1"/>
    <col min="10" max="10" width="6.296875" bestFit="1" customWidth="1"/>
    <col min="11" max="11" width="9.8984375" style="34" bestFit="1" customWidth="1"/>
  </cols>
  <sheetData>
    <row r="1" spans="1:11" ht="68.25" customHeight="1" x14ac:dyDescent="0.2">
      <c r="A1" s="265" t="s">
        <v>155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1" x14ac:dyDescent="0.2">
      <c r="A2" s="12"/>
      <c r="B2" s="264" t="s">
        <v>147</v>
      </c>
      <c r="C2" s="264"/>
      <c r="D2" s="264"/>
      <c r="E2" s="264" t="s">
        <v>148</v>
      </c>
      <c r="F2" s="264"/>
      <c r="G2" s="264"/>
      <c r="H2" s="264"/>
      <c r="I2" s="264"/>
      <c r="J2" s="13"/>
      <c r="K2" s="31"/>
    </row>
    <row r="3" spans="1:11" x14ac:dyDescent="0.2">
      <c r="A3" s="14" t="s">
        <v>149</v>
      </c>
      <c r="B3" s="21" t="s">
        <v>150</v>
      </c>
      <c r="C3" s="21" t="s">
        <v>151</v>
      </c>
      <c r="D3" s="22" t="s">
        <v>152</v>
      </c>
      <c r="E3" s="23" t="s">
        <v>150</v>
      </c>
      <c r="F3" s="24" t="s">
        <v>151</v>
      </c>
      <c r="G3" s="24" t="s">
        <v>152</v>
      </c>
      <c r="H3" s="24" t="s">
        <v>171</v>
      </c>
      <c r="I3" s="25"/>
      <c r="J3" s="21" t="s">
        <v>216</v>
      </c>
      <c r="K3" s="32" t="s">
        <v>170</v>
      </c>
    </row>
    <row r="4" spans="1:11" ht="14.25" customHeight="1" x14ac:dyDescent="0.2">
      <c r="A4" s="12" t="s">
        <v>156</v>
      </c>
      <c r="B4" s="12">
        <v>225</v>
      </c>
      <c r="C4" s="12">
        <v>155</v>
      </c>
      <c r="D4" s="12">
        <v>117</v>
      </c>
      <c r="E4" s="12">
        <v>675</v>
      </c>
      <c r="F4" s="12">
        <v>310</v>
      </c>
      <c r="G4" s="12">
        <v>117</v>
      </c>
      <c r="H4" s="12">
        <f>SUM(E4:G4)</f>
        <v>1102</v>
      </c>
      <c r="I4" s="12"/>
      <c r="J4" s="12"/>
      <c r="K4" s="33"/>
    </row>
    <row r="5" spans="1:11" ht="14.25" customHeight="1" x14ac:dyDescent="0.2">
      <c r="A5" s="91" t="s">
        <v>157</v>
      </c>
      <c r="B5" s="92">
        <v>279</v>
      </c>
      <c r="C5" s="92">
        <v>174</v>
      </c>
      <c r="D5" s="92">
        <v>95</v>
      </c>
      <c r="E5" s="92">
        <v>837</v>
      </c>
      <c r="F5" s="92">
        <v>348</v>
      </c>
      <c r="G5" s="92">
        <v>95</v>
      </c>
      <c r="H5" s="93">
        <f t="shared" ref="H5:H12" si="0">SUM(E5:G5)</f>
        <v>1280</v>
      </c>
      <c r="I5" s="92"/>
      <c r="J5" s="94" t="s">
        <v>168</v>
      </c>
      <c r="K5" s="95">
        <v>30000</v>
      </c>
    </row>
    <row r="6" spans="1:11" ht="14.25" customHeight="1" x14ac:dyDescent="0.2">
      <c r="A6" s="92" t="s">
        <v>158</v>
      </c>
      <c r="B6" s="92">
        <v>230</v>
      </c>
      <c r="C6" s="92">
        <v>232</v>
      </c>
      <c r="D6" s="92">
        <v>251</v>
      </c>
      <c r="E6" s="92">
        <v>690</v>
      </c>
      <c r="F6" s="92">
        <v>464</v>
      </c>
      <c r="G6" s="92">
        <v>251</v>
      </c>
      <c r="H6" s="93">
        <f t="shared" si="0"/>
        <v>1405</v>
      </c>
      <c r="I6" s="92"/>
      <c r="J6" s="94" t="s">
        <v>167</v>
      </c>
      <c r="K6" s="95">
        <v>50000</v>
      </c>
    </row>
    <row r="7" spans="1:11" x14ac:dyDescent="0.2">
      <c r="A7" s="12" t="s">
        <v>159</v>
      </c>
      <c r="B7" s="12">
        <v>169</v>
      </c>
      <c r="C7" s="12">
        <v>176</v>
      </c>
      <c r="D7" s="12">
        <v>179</v>
      </c>
      <c r="E7" s="12">
        <v>507</v>
      </c>
      <c r="F7" s="12">
        <v>352</v>
      </c>
      <c r="G7" s="12">
        <v>179</v>
      </c>
      <c r="H7" s="12">
        <f t="shared" si="0"/>
        <v>1038</v>
      </c>
      <c r="I7" s="12"/>
      <c r="J7" s="90"/>
      <c r="K7" s="33"/>
    </row>
    <row r="8" spans="1:11" ht="23.25" x14ac:dyDescent="0.2">
      <c r="A8" s="15" t="s">
        <v>160</v>
      </c>
      <c r="B8" s="12">
        <v>110</v>
      </c>
      <c r="C8" s="12">
        <v>67</v>
      </c>
      <c r="D8" s="12">
        <v>65</v>
      </c>
      <c r="E8" s="12">
        <v>330</v>
      </c>
      <c r="F8" s="12">
        <v>134</v>
      </c>
      <c r="G8" s="12">
        <v>65</v>
      </c>
      <c r="H8" s="12">
        <f t="shared" si="0"/>
        <v>529</v>
      </c>
      <c r="I8" s="12"/>
      <c r="J8" s="90"/>
      <c r="K8" s="33"/>
    </row>
    <row r="9" spans="1:11" ht="23.25" x14ac:dyDescent="0.2">
      <c r="A9" s="15" t="s">
        <v>161</v>
      </c>
      <c r="B9" s="12">
        <v>161</v>
      </c>
      <c r="C9" s="12">
        <v>220</v>
      </c>
      <c r="D9" s="12">
        <v>182</v>
      </c>
      <c r="E9" s="12">
        <v>483</v>
      </c>
      <c r="F9" s="12">
        <v>440</v>
      </c>
      <c r="G9" s="12">
        <v>182</v>
      </c>
      <c r="H9" s="12">
        <f t="shared" si="0"/>
        <v>1105</v>
      </c>
      <c r="I9" s="12"/>
      <c r="J9" s="90"/>
      <c r="K9" s="33"/>
    </row>
    <row r="10" spans="1:11" x14ac:dyDescent="0.2">
      <c r="A10" s="92" t="s">
        <v>162</v>
      </c>
      <c r="B10" s="92">
        <v>234</v>
      </c>
      <c r="C10" s="92">
        <v>317</v>
      </c>
      <c r="D10" s="92">
        <v>297</v>
      </c>
      <c r="E10" s="92">
        <v>702</v>
      </c>
      <c r="F10" s="92">
        <v>634</v>
      </c>
      <c r="G10" s="92">
        <v>297</v>
      </c>
      <c r="H10" s="93">
        <f t="shared" si="0"/>
        <v>1633</v>
      </c>
      <c r="I10" s="92"/>
      <c r="J10" s="94" t="s">
        <v>166</v>
      </c>
      <c r="K10" s="95">
        <v>50000</v>
      </c>
    </row>
    <row r="11" spans="1:11" x14ac:dyDescent="0.2">
      <c r="A11" s="12" t="s">
        <v>163</v>
      </c>
      <c r="B11" s="12">
        <v>129</v>
      </c>
      <c r="C11" s="12">
        <v>152</v>
      </c>
      <c r="D11" s="12">
        <v>261</v>
      </c>
      <c r="E11" s="12">
        <v>387</v>
      </c>
      <c r="F11" s="12">
        <v>304</v>
      </c>
      <c r="G11" s="12">
        <v>261</v>
      </c>
      <c r="H11" s="12">
        <f t="shared" si="0"/>
        <v>952</v>
      </c>
      <c r="I11" s="12"/>
      <c r="J11" s="90"/>
      <c r="K11" s="33"/>
    </row>
    <row r="12" spans="1:11" ht="27" customHeight="1" x14ac:dyDescent="0.2">
      <c r="A12" s="91" t="s">
        <v>164</v>
      </c>
      <c r="B12" s="96">
        <v>157</v>
      </c>
      <c r="C12" s="96">
        <v>201</v>
      </c>
      <c r="D12" s="96">
        <v>247</v>
      </c>
      <c r="E12" s="96">
        <v>471</v>
      </c>
      <c r="F12" s="96">
        <v>402</v>
      </c>
      <c r="G12" s="96">
        <v>247</v>
      </c>
      <c r="H12" s="97">
        <f t="shared" si="0"/>
        <v>1120</v>
      </c>
      <c r="I12" s="92"/>
      <c r="J12" s="98" t="s">
        <v>169</v>
      </c>
      <c r="K12" s="99">
        <v>20000</v>
      </c>
    </row>
    <row r="13" spans="1:11" x14ac:dyDescent="0.2">
      <c r="A13" s="12"/>
      <c r="B13" s="12">
        <v>1694</v>
      </c>
      <c r="C13" s="12">
        <v>1694</v>
      </c>
      <c r="D13" s="12">
        <v>1694</v>
      </c>
      <c r="E13" s="12">
        <v>5082</v>
      </c>
      <c r="F13" s="12">
        <v>3388</v>
      </c>
      <c r="G13" s="12">
        <v>1694</v>
      </c>
      <c r="H13" s="16">
        <f>SUM(H4:H12)</f>
        <v>10164</v>
      </c>
      <c r="I13" s="12"/>
      <c r="J13" s="12"/>
      <c r="K13" s="33">
        <f>SUM(K3:K12)</f>
        <v>150000</v>
      </c>
    </row>
    <row r="14" spans="1:11" x14ac:dyDescent="0.2">
      <c r="A14" s="17"/>
      <c r="B14" s="18"/>
      <c r="C14" s="18"/>
      <c r="D14" s="18"/>
      <c r="E14" s="19"/>
      <c r="F14" s="19"/>
      <c r="G14" s="18"/>
      <c r="H14" s="12"/>
      <c r="I14" s="12"/>
      <c r="J14" s="12"/>
      <c r="K14" s="33"/>
    </row>
    <row r="15" spans="1:11" x14ac:dyDescent="0.2">
      <c r="A15" s="12" t="s">
        <v>165</v>
      </c>
      <c r="B15" s="20">
        <v>4</v>
      </c>
      <c r="C15" s="18"/>
      <c r="D15" s="18"/>
      <c r="E15" s="19"/>
      <c r="F15" s="19"/>
      <c r="G15" s="18"/>
      <c r="H15" s="12"/>
      <c r="I15" s="12"/>
      <c r="J15" s="12"/>
      <c r="K15" s="33"/>
    </row>
    <row r="16" spans="1:11" x14ac:dyDescent="0.2">
      <c r="A16" s="12"/>
      <c r="B16" s="20"/>
      <c r="C16" s="18"/>
      <c r="D16" s="18"/>
      <c r="E16" s="19"/>
      <c r="F16" s="19"/>
      <c r="G16" s="18"/>
      <c r="H16" s="12"/>
      <c r="I16" s="12"/>
      <c r="J16" s="12"/>
      <c r="K16" s="33"/>
    </row>
    <row r="17" spans="1:11" ht="15" x14ac:dyDescent="0.2">
      <c r="A17" s="26" t="s">
        <v>199</v>
      </c>
      <c r="B17" s="27">
        <f>SUM(B13:B15)</f>
        <v>1698</v>
      </c>
      <c r="C17" s="16"/>
      <c r="D17" s="16"/>
      <c r="E17" s="26" t="s">
        <v>200</v>
      </c>
      <c r="F17" s="28"/>
      <c r="G17" s="29"/>
      <c r="H17" s="30">
        <v>10164</v>
      </c>
      <c r="I17" s="12"/>
      <c r="J17" s="12"/>
      <c r="K17" s="33"/>
    </row>
    <row r="18" spans="1:11" x14ac:dyDescent="0.2">
      <c r="A18" s="8"/>
      <c r="B18" s="10"/>
      <c r="C18" s="10"/>
      <c r="D18" s="10"/>
      <c r="E18" s="9"/>
      <c r="F18" s="9"/>
      <c r="G18" s="10"/>
    </row>
    <row r="19" spans="1:11" x14ac:dyDescent="0.2">
      <c r="A19" s="8"/>
      <c r="B19" s="10"/>
      <c r="C19" s="10"/>
      <c r="D19" s="10"/>
      <c r="E19" s="9"/>
      <c r="F19" s="9"/>
      <c r="G19" s="10"/>
    </row>
    <row r="20" spans="1:11" x14ac:dyDescent="0.2">
      <c r="A20" s="11"/>
      <c r="B20" s="11"/>
      <c r="C20" s="11"/>
      <c r="D20" s="11"/>
      <c r="E20" s="11"/>
      <c r="F20" s="11"/>
      <c r="G20" s="11"/>
    </row>
    <row r="21" spans="1:11" x14ac:dyDescent="0.2">
      <c r="A21" s="11"/>
      <c r="B21" s="11"/>
      <c r="C21" s="11"/>
      <c r="D21" s="11"/>
      <c r="E21" s="11"/>
      <c r="F21" s="11"/>
      <c r="G21" s="11"/>
    </row>
    <row r="22" spans="1:11" x14ac:dyDescent="0.2">
      <c r="A22" s="11"/>
      <c r="B22" s="11"/>
      <c r="C22" s="11"/>
      <c r="D22" s="11"/>
      <c r="E22" s="11"/>
      <c r="F22" s="11"/>
      <c r="G22" s="11"/>
    </row>
    <row r="23" spans="1:11" x14ac:dyDescent="0.2">
      <c r="A23" s="11"/>
      <c r="B23" s="11"/>
      <c r="C23" s="11"/>
      <c r="D23" s="11"/>
      <c r="E23" s="11"/>
      <c r="F23" s="11"/>
      <c r="G23" s="11"/>
    </row>
    <row r="24" spans="1:11" x14ac:dyDescent="0.2">
      <c r="A24" s="11"/>
      <c r="B24" s="11"/>
      <c r="C24" s="11"/>
      <c r="D24" s="11"/>
      <c r="E24" s="11"/>
      <c r="F24" s="11"/>
      <c r="G24" s="11"/>
    </row>
  </sheetData>
  <mergeCells count="4">
    <mergeCell ref="B2:D2"/>
    <mergeCell ref="E2:G2"/>
    <mergeCell ref="H2:I2"/>
    <mergeCell ref="A1:K1"/>
  </mergeCell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115" zoomScaleNormal="115" workbookViewId="0">
      <selection activeCell="B27" sqref="B27"/>
    </sheetView>
  </sheetViews>
  <sheetFormatPr defaultRowHeight="14.25" x14ac:dyDescent="0.2"/>
  <cols>
    <col min="1" max="1" width="34.19921875" customWidth="1"/>
    <col min="2" max="2" width="8.59765625" bestFit="1" customWidth="1"/>
    <col min="3" max="3" width="8.3984375" bestFit="1" customWidth="1"/>
    <col min="4" max="4" width="8.5" bestFit="1" customWidth="1"/>
    <col min="5" max="5" width="8.59765625" bestFit="1" customWidth="1"/>
    <col min="6" max="6" width="8.3984375" bestFit="1" customWidth="1"/>
    <col min="7" max="7" width="8.5" bestFit="1" customWidth="1"/>
    <col min="8" max="8" width="10" bestFit="1" customWidth="1"/>
    <col min="9" max="9" width="8.796875" hidden="1" customWidth="1"/>
    <col min="10" max="10" width="8.796875" customWidth="1"/>
    <col min="11" max="11" width="6.296875" bestFit="1" customWidth="1"/>
    <col min="12" max="12" width="9.8984375" style="34" bestFit="1" customWidth="1"/>
  </cols>
  <sheetData>
    <row r="1" spans="1:12" ht="68.25" customHeight="1" x14ac:dyDescent="0.2">
      <c r="A1" s="265" t="s">
        <v>203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</row>
    <row r="2" spans="1:12" x14ac:dyDescent="0.2">
      <c r="A2" s="12"/>
      <c r="B2" s="266" t="s">
        <v>147</v>
      </c>
      <c r="C2" s="267"/>
      <c r="D2" s="268"/>
      <c r="E2" s="266" t="s">
        <v>148</v>
      </c>
      <c r="F2" s="267"/>
      <c r="G2" s="268"/>
      <c r="H2" s="264"/>
      <c r="I2" s="264"/>
      <c r="J2" s="101"/>
      <c r="K2" s="13"/>
      <c r="L2" s="31"/>
    </row>
    <row r="3" spans="1:12" s="141" customFormat="1" x14ac:dyDescent="0.2">
      <c r="A3" s="140" t="s">
        <v>149</v>
      </c>
      <c r="B3" s="154" t="s">
        <v>150</v>
      </c>
      <c r="C3" s="154" t="s">
        <v>151</v>
      </c>
      <c r="D3" s="154" t="s">
        <v>152</v>
      </c>
      <c r="E3" s="154" t="s">
        <v>150</v>
      </c>
      <c r="F3" s="154" t="s">
        <v>151</v>
      </c>
      <c r="G3" s="154" t="s">
        <v>152</v>
      </c>
      <c r="H3" s="154" t="s">
        <v>171</v>
      </c>
      <c r="I3" s="155"/>
      <c r="J3" s="154" t="s">
        <v>221</v>
      </c>
      <c r="K3" s="154" t="s">
        <v>216</v>
      </c>
      <c r="L3" s="156" t="s">
        <v>170</v>
      </c>
    </row>
    <row r="4" spans="1:12" s="141" customFormat="1" ht="22.5" x14ac:dyDescent="0.2">
      <c r="A4" s="143" t="s">
        <v>210</v>
      </c>
      <c r="B4" s="160">
        <f>+E4/3</f>
        <v>303</v>
      </c>
      <c r="C4" s="160">
        <f>+F4/2</f>
        <v>194</v>
      </c>
      <c r="D4" s="160">
        <f>+G4</f>
        <v>175</v>
      </c>
      <c r="E4" s="160">
        <v>909</v>
      </c>
      <c r="F4" s="160">
        <v>388</v>
      </c>
      <c r="G4" s="160">
        <v>175</v>
      </c>
      <c r="H4" s="160">
        <f>SUM(E4:G4)</f>
        <v>1472</v>
      </c>
      <c r="I4" s="147"/>
      <c r="J4" s="167">
        <f>H4/14842*100</f>
        <v>9.9178008354669185</v>
      </c>
      <c r="K4" s="147"/>
      <c r="L4" s="148"/>
    </row>
    <row r="5" spans="1:12" s="141" customFormat="1" ht="14.25" customHeight="1" x14ac:dyDescent="0.2">
      <c r="A5" s="145" t="s">
        <v>205</v>
      </c>
      <c r="B5" s="161">
        <f t="shared" ref="B5:B10" si="0">+E5/3</f>
        <v>544</v>
      </c>
      <c r="C5" s="161">
        <f t="shared" ref="C5:C10" si="1">+F5/2</f>
        <v>438</v>
      </c>
      <c r="D5" s="161">
        <f t="shared" ref="D5:D10" si="2">+G5</f>
        <v>343</v>
      </c>
      <c r="E5" s="161">
        <v>1632</v>
      </c>
      <c r="F5" s="161">
        <v>876</v>
      </c>
      <c r="G5" s="161">
        <v>343</v>
      </c>
      <c r="H5" s="161">
        <f t="shared" ref="H5:H10" si="3">SUM(E5:G5)</f>
        <v>2851</v>
      </c>
      <c r="I5" s="149"/>
      <c r="J5" s="168">
        <f t="shared" ref="J5:J11" si="4">H5/14842*100</f>
        <v>19.209001482280016</v>
      </c>
      <c r="K5" s="149" t="s">
        <v>220</v>
      </c>
      <c r="L5" s="150">
        <v>50000</v>
      </c>
    </row>
    <row r="6" spans="1:12" s="141" customFormat="1" ht="14.25" customHeight="1" x14ac:dyDescent="0.2">
      <c r="A6" s="144" t="s">
        <v>208</v>
      </c>
      <c r="B6" s="160">
        <f t="shared" si="0"/>
        <v>175</v>
      </c>
      <c r="C6" s="160">
        <f t="shared" si="1"/>
        <v>313</v>
      </c>
      <c r="D6" s="160">
        <f t="shared" si="2"/>
        <v>390</v>
      </c>
      <c r="E6" s="162">
        <v>525</v>
      </c>
      <c r="F6" s="162">
        <v>626</v>
      </c>
      <c r="G6" s="162">
        <v>390</v>
      </c>
      <c r="H6" s="162">
        <f t="shared" si="3"/>
        <v>1541</v>
      </c>
      <c r="I6" s="151"/>
      <c r="J6" s="167">
        <f t="shared" si="4"/>
        <v>10.382697749629429</v>
      </c>
      <c r="K6" s="152"/>
      <c r="L6" s="153"/>
    </row>
    <row r="7" spans="1:12" s="141" customFormat="1" x14ac:dyDescent="0.2">
      <c r="A7" s="144" t="s">
        <v>207</v>
      </c>
      <c r="B7" s="160">
        <f t="shared" si="0"/>
        <v>279</v>
      </c>
      <c r="C7" s="160">
        <f t="shared" si="1"/>
        <v>236</v>
      </c>
      <c r="D7" s="160">
        <f t="shared" si="2"/>
        <v>240</v>
      </c>
      <c r="E7" s="162">
        <v>837</v>
      </c>
      <c r="F7" s="162">
        <v>472</v>
      </c>
      <c r="G7" s="162">
        <v>240</v>
      </c>
      <c r="H7" s="162">
        <f t="shared" si="3"/>
        <v>1549</v>
      </c>
      <c r="I7" s="151"/>
      <c r="J7" s="167">
        <f t="shared" si="4"/>
        <v>10.436598841126534</v>
      </c>
      <c r="K7" s="151"/>
      <c r="L7" s="153"/>
    </row>
    <row r="8" spans="1:12" s="141" customFormat="1" ht="22.5" x14ac:dyDescent="0.2">
      <c r="A8" s="146" t="s">
        <v>206</v>
      </c>
      <c r="B8" s="161">
        <f t="shared" si="0"/>
        <v>252</v>
      </c>
      <c r="C8" s="161">
        <f t="shared" si="1"/>
        <v>433</v>
      </c>
      <c r="D8" s="161">
        <f t="shared" si="2"/>
        <v>429</v>
      </c>
      <c r="E8" s="161">
        <v>756</v>
      </c>
      <c r="F8" s="161">
        <v>866</v>
      </c>
      <c r="G8" s="161">
        <v>429</v>
      </c>
      <c r="H8" s="161">
        <f t="shared" si="3"/>
        <v>2051</v>
      </c>
      <c r="I8" s="149"/>
      <c r="J8" s="168">
        <f t="shared" si="4"/>
        <v>13.818892332569735</v>
      </c>
      <c r="K8" s="149" t="s">
        <v>219</v>
      </c>
      <c r="L8" s="150">
        <v>50000</v>
      </c>
    </row>
    <row r="9" spans="1:12" s="141" customFormat="1" x14ac:dyDescent="0.2">
      <c r="A9" s="146" t="s">
        <v>204</v>
      </c>
      <c r="B9" s="161">
        <f t="shared" si="0"/>
        <v>834</v>
      </c>
      <c r="C9" s="161">
        <f t="shared" si="1"/>
        <v>509</v>
      </c>
      <c r="D9" s="161">
        <f t="shared" si="2"/>
        <v>341</v>
      </c>
      <c r="E9" s="161">
        <v>2502</v>
      </c>
      <c r="F9" s="161">
        <v>1018</v>
      </c>
      <c r="G9" s="161">
        <v>341</v>
      </c>
      <c r="H9" s="161">
        <f t="shared" si="3"/>
        <v>3861</v>
      </c>
      <c r="I9" s="149"/>
      <c r="J9" s="168">
        <f t="shared" si="4"/>
        <v>26.014014283789244</v>
      </c>
      <c r="K9" s="149" t="s">
        <v>218</v>
      </c>
      <c r="L9" s="150">
        <v>50000</v>
      </c>
    </row>
    <row r="10" spans="1:12" s="141" customFormat="1" ht="22.5" x14ac:dyDescent="0.2">
      <c r="A10" s="143" t="s">
        <v>209</v>
      </c>
      <c r="B10" s="160">
        <f t="shared" si="0"/>
        <v>166</v>
      </c>
      <c r="C10" s="160">
        <f t="shared" si="1"/>
        <v>292</v>
      </c>
      <c r="D10" s="160">
        <f t="shared" si="2"/>
        <v>435</v>
      </c>
      <c r="E10" s="162">
        <v>498</v>
      </c>
      <c r="F10" s="162">
        <v>584</v>
      </c>
      <c r="G10" s="162">
        <v>435</v>
      </c>
      <c r="H10" s="162">
        <f t="shared" si="3"/>
        <v>1517</v>
      </c>
      <c r="I10" s="151"/>
      <c r="J10" s="167">
        <f t="shared" si="4"/>
        <v>10.220994475138122</v>
      </c>
      <c r="K10" s="152"/>
      <c r="L10" s="153"/>
    </row>
    <row r="11" spans="1:12" ht="18.75" customHeight="1" x14ac:dyDescent="0.2">
      <c r="A11" s="166" t="s">
        <v>217</v>
      </c>
      <c r="B11" s="163">
        <f>SUM(B4:B10)</f>
        <v>2553</v>
      </c>
      <c r="C11" s="163">
        <f t="shared" ref="C11:I11" si="5">SUM(C4:C10)</f>
        <v>2415</v>
      </c>
      <c r="D11" s="163">
        <f t="shared" si="5"/>
        <v>2353</v>
      </c>
      <c r="E11" s="164">
        <f t="shared" si="5"/>
        <v>7659</v>
      </c>
      <c r="F11" s="164">
        <f t="shared" si="5"/>
        <v>4830</v>
      </c>
      <c r="G11" s="164">
        <f t="shared" si="5"/>
        <v>2353</v>
      </c>
      <c r="H11" s="164">
        <f t="shared" si="5"/>
        <v>14842</v>
      </c>
      <c r="I11" s="157">
        <f t="shared" si="5"/>
        <v>0</v>
      </c>
      <c r="J11" s="167">
        <f t="shared" si="4"/>
        <v>100</v>
      </c>
      <c r="K11" s="158"/>
      <c r="L11" s="159">
        <f>SUM(L3:L10)</f>
        <v>150000</v>
      </c>
    </row>
    <row r="12" spans="1:12" x14ac:dyDescent="0.2">
      <c r="A12" s="12"/>
      <c r="B12" s="12"/>
      <c r="C12" s="12"/>
      <c r="D12" s="12"/>
      <c r="E12" s="12"/>
      <c r="F12" s="12"/>
      <c r="G12" s="12"/>
      <c r="H12" s="16"/>
      <c r="I12" s="12"/>
      <c r="J12" s="12"/>
      <c r="K12" s="12"/>
      <c r="L12" s="33"/>
    </row>
    <row r="13" spans="1:12" x14ac:dyDescent="0.2">
      <c r="A13" s="12"/>
      <c r="B13" s="266" t="s">
        <v>147</v>
      </c>
      <c r="C13" s="267"/>
      <c r="D13" s="268"/>
      <c r="E13" s="266" t="s">
        <v>148</v>
      </c>
      <c r="F13" s="267"/>
      <c r="G13" s="268"/>
      <c r="H13" s="16"/>
      <c r="I13" s="12"/>
      <c r="J13" s="12"/>
      <c r="K13" s="12"/>
      <c r="L13" s="33"/>
    </row>
    <row r="14" spans="1:12" x14ac:dyDescent="0.2">
      <c r="A14" s="140" t="s">
        <v>212</v>
      </c>
      <c r="B14" s="154" t="s">
        <v>213</v>
      </c>
      <c r="C14" s="154" t="s">
        <v>214</v>
      </c>
      <c r="D14" s="154" t="s">
        <v>215</v>
      </c>
      <c r="E14" s="154" t="s">
        <v>213</v>
      </c>
      <c r="F14" s="154" t="s">
        <v>214</v>
      </c>
      <c r="G14" s="154" t="s">
        <v>215</v>
      </c>
      <c r="H14" s="154" t="s">
        <v>171</v>
      </c>
      <c r="I14" s="155"/>
      <c r="J14" s="154" t="s">
        <v>221</v>
      </c>
      <c r="K14" s="154" t="s">
        <v>216</v>
      </c>
      <c r="L14" s="156" t="s">
        <v>170</v>
      </c>
    </row>
    <row r="15" spans="1:12" x14ac:dyDescent="0.2">
      <c r="A15" s="146" t="s">
        <v>211</v>
      </c>
      <c r="B15" s="161">
        <v>1217</v>
      </c>
      <c r="C15" s="161">
        <v>207</v>
      </c>
      <c r="D15" s="161">
        <v>449</v>
      </c>
      <c r="E15" s="161">
        <f>+B15*3</f>
        <v>3651</v>
      </c>
      <c r="F15" s="161">
        <f>+C15*2</f>
        <v>414</v>
      </c>
      <c r="G15" s="161">
        <f>+D15</f>
        <v>449</v>
      </c>
      <c r="H15" s="161">
        <f>SUM(E15:G15)</f>
        <v>4514</v>
      </c>
      <c r="I15" s="149"/>
      <c r="J15" s="169">
        <v>1</v>
      </c>
      <c r="K15" s="149" t="s">
        <v>166</v>
      </c>
      <c r="L15" s="150">
        <v>50000</v>
      </c>
    </row>
    <row r="16" spans="1:12" x14ac:dyDescent="0.2">
      <c r="A16" s="17"/>
      <c r="B16" s="18"/>
      <c r="C16" s="18"/>
      <c r="D16" s="18"/>
      <c r="E16" s="19"/>
      <c r="F16" s="19"/>
      <c r="G16" s="18"/>
      <c r="H16" s="12"/>
      <c r="I16" s="12"/>
      <c r="J16" s="12"/>
      <c r="K16" s="12"/>
      <c r="L16" s="33"/>
    </row>
    <row r="17" spans="1:12" x14ac:dyDescent="0.2">
      <c r="A17" s="12" t="s">
        <v>165</v>
      </c>
      <c r="B17" s="20">
        <v>2</v>
      </c>
      <c r="C17" s="18"/>
      <c r="D17" s="18"/>
      <c r="E17" s="19"/>
      <c r="F17" s="19"/>
      <c r="G17" s="18"/>
      <c r="H17" s="12"/>
      <c r="I17" s="12"/>
      <c r="J17" s="12"/>
      <c r="K17" s="12"/>
      <c r="L17" s="33"/>
    </row>
    <row r="18" spans="1:12" x14ac:dyDescent="0.2">
      <c r="A18" s="12"/>
      <c r="B18" s="20"/>
      <c r="C18" s="18"/>
      <c r="D18" s="18"/>
      <c r="E18" s="19"/>
      <c r="F18" s="19"/>
      <c r="G18" s="18"/>
      <c r="H18" s="12"/>
      <c r="I18" s="12"/>
      <c r="J18" s="12"/>
      <c r="K18" s="12"/>
      <c r="L18" s="33"/>
    </row>
    <row r="19" spans="1:12" ht="15" x14ac:dyDescent="0.2">
      <c r="A19" s="26" t="s">
        <v>199</v>
      </c>
      <c r="B19" s="142">
        <v>2577</v>
      </c>
      <c r="C19" s="16"/>
      <c r="D19" s="16"/>
      <c r="E19" s="26" t="s">
        <v>200</v>
      </c>
      <c r="F19" s="28"/>
      <c r="G19" s="29"/>
      <c r="H19" s="165">
        <f>+H15+H11</f>
        <v>19356</v>
      </c>
      <c r="I19" s="12"/>
      <c r="J19" s="12"/>
      <c r="K19" s="12"/>
      <c r="L19" s="33"/>
    </row>
    <row r="24" spans="1:12" x14ac:dyDescent="0.2">
      <c r="E24" s="139"/>
    </row>
    <row r="27" spans="1:12" x14ac:dyDescent="0.2">
      <c r="E27" s="139"/>
    </row>
  </sheetData>
  <mergeCells count="6">
    <mergeCell ref="B13:D13"/>
    <mergeCell ref="E13:G13"/>
    <mergeCell ref="A1:L1"/>
    <mergeCell ref="B2:D2"/>
    <mergeCell ref="E2:G2"/>
    <mergeCell ref="H2:I2"/>
  </mergeCell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opLeftCell="A4" zoomScale="115" zoomScaleNormal="115" workbookViewId="0">
      <selection activeCell="A28" sqref="A28"/>
    </sheetView>
  </sheetViews>
  <sheetFormatPr defaultRowHeight="14.25" x14ac:dyDescent="0.2"/>
  <cols>
    <col min="1" max="1" width="34.19921875" customWidth="1"/>
    <col min="2" max="2" width="8.59765625" bestFit="1" customWidth="1"/>
    <col min="3" max="3" width="8.3984375" bestFit="1" customWidth="1"/>
    <col min="4" max="4" width="8.5" bestFit="1" customWidth="1"/>
    <col min="5" max="5" width="8.59765625" bestFit="1" customWidth="1"/>
    <col min="6" max="6" width="8.3984375" bestFit="1" customWidth="1"/>
    <col min="7" max="7" width="8.5" bestFit="1" customWidth="1"/>
    <col min="8" max="9" width="8.69921875" customWidth="1"/>
    <col min="10" max="10" width="6.296875" bestFit="1" customWidth="1"/>
    <col min="11" max="11" width="9.8984375" style="34" bestFit="1" customWidth="1"/>
  </cols>
  <sheetData>
    <row r="1" spans="1:11" ht="68.25" customHeight="1" x14ac:dyDescent="0.2">
      <c r="A1" s="265" t="s">
        <v>224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1" x14ac:dyDescent="0.2">
      <c r="A2" s="12"/>
      <c r="B2" s="266" t="s">
        <v>147</v>
      </c>
      <c r="C2" s="267"/>
      <c r="D2" s="268"/>
      <c r="E2" s="266" t="s">
        <v>148</v>
      </c>
      <c r="F2" s="267"/>
      <c r="G2" s="268"/>
      <c r="H2" s="170"/>
      <c r="I2" s="170"/>
      <c r="J2" s="13"/>
      <c r="K2" s="31"/>
    </row>
    <row r="3" spans="1:11" s="141" customFormat="1" x14ac:dyDescent="0.2">
      <c r="A3" s="140" t="s">
        <v>149</v>
      </c>
      <c r="B3" s="154" t="s">
        <v>150</v>
      </c>
      <c r="C3" s="154" t="s">
        <v>151</v>
      </c>
      <c r="D3" s="154" t="s">
        <v>152</v>
      </c>
      <c r="E3" s="154" t="s">
        <v>150</v>
      </c>
      <c r="F3" s="154" t="s">
        <v>151</v>
      </c>
      <c r="G3" s="154" t="s">
        <v>152</v>
      </c>
      <c r="H3" s="154" t="s">
        <v>171</v>
      </c>
      <c r="I3" s="154" t="s">
        <v>221</v>
      </c>
      <c r="J3" s="154" t="s">
        <v>216</v>
      </c>
      <c r="K3" s="156" t="s">
        <v>170</v>
      </c>
    </row>
    <row r="4" spans="1:11" s="141" customFormat="1" x14ac:dyDescent="0.2">
      <c r="A4" s="143" t="s">
        <v>225</v>
      </c>
      <c r="B4" s="162">
        <v>130</v>
      </c>
      <c r="C4" s="162">
        <v>84</v>
      </c>
      <c r="D4" s="162">
        <v>204</v>
      </c>
      <c r="E4" s="162">
        <f>+B4*3</f>
        <v>390</v>
      </c>
      <c r="F4" s="162">
        <f>+C4*2</f>
        <v>168</v>
      </c>
      <c r="G4" s="162">
        <f>+D4</f>
        <v>204</v>
      </c>
      <c r="H4" s="162">
        <f>SUM(E4:G4)</f>
        <v>762</v>
      </c>
      <c r="I4" s="179">
        <f>H4/$H$11*100</f>
        <v>9.8487785963551762</v>
      </c>
      <c r="J4" s="151"/>
      <c r="K4" s="153"/>
    </row>
    <row r="5" spans="1:11" s="141" customFormat="1" ht="14.25" customHeight="1" x14ac:dyDescent="0.2">
      <c r="A5" s="180" t="s">
        <v>226</v>
      </c>
      <c r="B5" s="162">
        <v>381</v>
      </c>
      <c r="C5" s="162">
        <v>317</v>
      </c>
      <c r="D5" s="162">
        <v>205</v>
      </c>
      <c r="E5" s="162">
        <f t="shared" ref="E5:E10" si="0">+B5*3</f>
        <v>1143</v>
      </c>
      <c r="F5" s="162">
        <f t="shared" ref="F5:F10" si="1">+C5*2</f>
        <v>634</v>
      </c>
      <c r="G5" s="162">
        <f t="shared" ref="G5:G10" si="2">+D5</f>
        <v>205</v>
      </c>
      <c r="H5" s="162">
        <f t="shared" ref="H5:H10" si="3">SUM(E5:G5)</f>
        <v>1982</v>
      </c>
      <c r="I5" s="179">
        <f t="shared" ref="I5:I10" si="4">H5/$H$11*100</f>
        <v>25.617164275559002</v>
      </c>
      <c r="J5" s="151" t="s">
        <v>220</v>
      </c>
      <c r="K5" s="153">
        <v>50000</v>
      </c>
    </row>
    <row r="6" spans="1:11" s="141" customFormat="1" ht="14.25" customHeight="1" x14ac:dyDescent="0.2">
      <c r="A6" s="144" t="s">
        <v>227</v>
      </c>
      <c r="B6" s="162">
        <v>322</v>
      </c>
      <c r="C6" s="162">
        <v>407</v>
      </c>
      <c r="D6" s="162">
        <v>205</v>
      </c>
      <c r="E6" s="162">
        <f t="shared" si="0"/>
        <v>966</v>
      </c>
      <c r="F6" s="162">
        <f t="shared" si="1"/>
        <v>814</v>
      </c>
      <c r="G6" s="162">
        <f t="shared" si="2"/>
        <v>205</v>
      </c>
      <c r="H6" s="162">
        <f t="shared" si="3"/>
        <v>1985</v>
      </c>
      <c r="I6" s="179">
        <f t="shared" si="4"/>
        <v>25.655938994442291</v>
      </c>
      <c r="J6" s="151" t="s">
        <v>218</v>
      </c>
      <c r="K6" s="153">
        <v>50000</v>
      </c>
    </row>
    <row r="7" spans="1:11" s="141" customFormat="1" x14ac:dyDescent="0.2">
      <c r="A7" s="144" t="s">
        <v>228</v>
      </c>
      <c r="B7" s="162">
        <v>122</v>
      </c>
      <c r="C7" s="162">
        <v>128</v>
      </c>
      <c r="D7" s="162">
        <v>130</v>
      </c>
      <c r="E7" s="162">
        <f t="shared" si="0"/>
        <v>366</v>
      </c>
      <c r="F7" s="162">
        <f t="shared" si="1"/>
        <v>256</v>
      </c>
      <c r="G7" s="162">
        <f t="shared" si="2"/>
        <v>130</v>
      </c>
      <c r="H7" s="162">
        <f t="shared" si="3"/>
        <v>752</v>
      </c>
      <c r="I7" s="179">
        <f t="shared" si="4"/>
        <v>9.7195295334108831</v>
      </c>
      <c r="J7" s="151"/>
      <c r="K7" s="153"/>
    </row>
    <row r="8" spans="1:11" s="141" customFormat="1" x14ac:dyDescent="0.2">
      <c r="A8" s="143" t="s">
        <v>229</v>
      </c>
      <c r="B8" s="162">
        <v>77</v>
      </c>
      <c r="C8" s="162">
        <v>69</v>
      </c>
      <c r="D8" s="162">
        <v>102</v>
      </c>
      <c r="E8" s="162">
        <f t="shared" si="0"/>
        <v>231</v>
      </c>
      <c r="F8" s="162">
        <f t="shared" si="1"/>
        <v>138</v>
      </c>
      <c r="G8" s="162">
        <f t="shared" si="2"/>
        <v>102</v>
      </c>
      <c r="H8" s="162">
        <f t="shared" si="3"/>
        <v>471</v>
      </c>
      <c r="I8" s="179">
        <f t="shared" si="4"/>
        <v>6.0876308646762318</v>
      </c>
      <c r="J8" s="151"/>
      <c r="K8" s="153"/>
    </row>
    <row r="9" spans="1:11" s="141" customFormat="1" ht="22.5" x14ac:dyDescent="0.2">
      <c r="A9" s="143" t="s">
        <v>230</v>
      </c>
      <c r="B9" s="162">
        <v>236</v>
      </c>
      <c r="C9" s="162">
        <v>183</v>
      </c>
      <c r="D9" s="162">
        <v>232</v>
      </c>
      <c r="E9" s="162">
        <f t="shared" si="0"/>
        <v>708</v>
      </c>
      <c r="F9" s="162">
        <f t="shared" si="1"/>
        <v>366</v>
      </c>
      <c r="G9" s="162">
        <f t="shared" si="2"/>
        <v>232</v>
      </c>
      <c r="H9" s="162">
        <f t="shared" si="3"/>
        <v>1306</v>
      </c>
      <c r="I9" s="179">
        <f t="shared" si="4"/>
        <v>16.87992762052475</v>
      </c>
      <c r="J9" s="151" t="s">
        <v>219</v>
      </c>
      <c r="K9" s="153">
        <v>50000</v>
      </c>
    </row>
    <row r="10" spans="1:11" s="141" customFormat="1" x14ac:dyDescent="0.2">
      <c r="A10" s="143" t="s">
        <v>231</v>
      </c>
      <c r="B10" s="162">
        <v>57</v>
      </c>
      <c r="C10" s="162">
        <v>78</v>
      </c>
      <c r="D10" s="162">
        <v>152</v>
      </c>
      <c r="E10" s="162">
        <f t="shared" si="0"/>
        <v>171</v>
      </c>
      <c r="F10" s="162">
        <f t="shared" si="1"/>
        <v>156</v>
      </c>
      <c r="G10" s="162">
        <f t="shared" si="2"/>
        <v>152</v>
      </c>
      <c r="H10" s="162">
        <f t="shared" si="3"/>
        <v>479</v>
      </c>
      <c r="I10" s="179">
        <f t="shared" si="4"/>
        <v>6.1910301150316664</v>
      </c>
      <c r="J10" s="181"/>
      <c r="K10" s="153"/>
    </row>
    <row r="11" spans="1:11" ht="18.75" customHeight="1" x14ac:dyDescent="0.2">
      <c r="A11" s="166" t="s">
        <v>217</v>
      </c>
      <c r="B11" s="164">
        <f>SUM(B4:B10)</f>
        <v>1325</v>
      </c>
      <c r="C11" s="164">
        <f>SUM(C4:C10)</f>
        <v>1266</v>
      </c>
      <c r="D11" s="164">
        <f>SUM(D4:D10)</f>
        <v>1230</v>
      </c>
      <c r="E11" s="164">
        <f t="shared" ref="E11:H11" si="5">SUM(E4:E10)</f>
        <v>3975</v>
      </c>
      <c r="F11" s="164">
        <f t="shared" si="5"/>
        <v>2532</v>
      </c>
      <c r="G11" s="164">
        <f t="shared" si="5"/>
        <v>1230</v>
      </c>
      <c r="H11" s="164">
        <f t="shared" si="5"/>
        <v>7737</v>
      </c>
      <c r="I11" s="179"/>
      <c r="J11" s="182"/>
      <c r="K11" s="159">
        <f>SUM(K3:K10)</f>
        <v>150000</v>
      </c>
    </row>
    <row r="12" spans="1:11" x14ac:dyDescent="0.2">
      <c r="A12" s="12"/>
      <c r="B12" s="12"/>
      <c r="C12" s="12"/>
      <c r="D12" s="12"/>
      <c r="E12" s="12"/>
      <c r="F12" s="12"/>
      <c r="G12" s="12"/>
      <c r="H12" s="16"/>
      <c r="I12" s="12"/>
      <c r="J12" s="12"/>
      <c r="K12" s="33"/>
    </row>
    <row r="13" spans="1:11" x14ac:dyDescent="0.2">
      <c r="A13" s="12"/>
      <c r="B13" s="266" t="s">
        <v>147</v>
      </c>
      <c r="C13" s="267"/>
      <c r="D13" s="268"/>
      <c r="E13" s="266" t="s">
        <v>148</v>
      </c>
      <c r="F13" s="267"/>
      <c r="G13" s="268"/>
      <c r="H13" s="16"/>
      <c r="I13" s="12"/>
      <c r="J13" s="12"/>
      <c r="K13" s="33"/>
    </row>
    <row r="14" spans="1:11" x14ac:dyDescent="0.2">
      <c r="A14" s="140" t="s">
        <v>212</v>
      </c>
      <c r="B14" s="154" t="s">
        <v>213</v>
      </c>
      <c r="C14" s="154" t="s">
        <v>214</v>
      </c>
      <c r="D14" s="154" t="s">
        <v>215</v>
      </c>
      <c r="E14" s="154" t="s">
        <v>213</v>
      </c>
      <c r="F14" s="154" t="s">
        <v>214</v>
      </c>
      <c r="G14" s="154" t="s">
        <v>215</v>
      </c>
      <c r="H14" s="154" t="s">
        <v>171</v>
      </c>
      <c r="I14" s="154" t="s">
        <v>221</v>
      </c>
      <c r="J14" s="154" t="s">
        <v>216</v>
      </c>
      <c r="K14" s="156" t="s">
        <v>170</v>
      </c>
    </row>
    <row r="15" spans="1:11" x14ac:dyDescent="0.2">
      <c r="A15" s="146" t="s">
        <v>232</v>
      </c>
      <c r="B15" s="161">
        <v>788</v>
      </c>
      <c r="C15" s="161">
        <v>153</v>
      </c>
      <c r="D15" s="161">
        <v>158</v>
      </c>
      <c r="E15" s="161">
        <f>+B15*3</f>
        <v>2364</v>
      </c>
      <c r="F15" s="161">
        <f>+C15*2</f>
        <v>306</v>
      </c>
      <c r="G15" s="161">
        <f>+D15</f>
        <v>158</v>
      </c>
      <c r="H15" s="161">
        <f>SUM(E15:G15)</f>
        <v>2828</v>
      </c>
      <c r="I15" s="169">
        <v>1</v>
      </c>
      <c r="J15" s="149" t="s">
        <v>166</v>
      </c>
      <c r="K15" s="150">
        <v>50000</v>
      </c>
    </row>
    <row r="16" spans="1:11" x14ac:dyDescent="0.2">
      <c r="A16" s="17"/>
      <c r="B16" s="18"/>
      <c r="C16" s="18"/>
      <c r="D16" s="18"/>
      <c r="E16" s="19"/>
      <c r="F16" s="19"/>
      <c r="G16" s="18"/>
      <c r="H16" s="12"/>
      <c r="I16" s="12"/>
      <c r="J16" s="12"/>
      <c r="K16" s="33"/>
    </row>
    <row r="17" spans="1:11" x14ac:dyDescent="0.2">
      <c r="A17" s="12" t="s">
        <v>165</v>
      </c>
      <c r="B17" s="20">
        <v>2</v>
      </c>
      <c r="C17" s="18"/>
      <c r="D17" s="18"/>
      <c r="E17" s="19"/>
      <c r="F17" s="19"/>
      <c r="G17" s="18"/>
      <c r="H17" s="12"/>
      <c r="I17" s="12"/>
      <c r="J17" s="12"/>
      <c r="K17" s="33"/>
    </row>
    <row r="18" spans="1:11" x14ac:dyDescent="0.2">
      <c r="A18" s="12"/>
      <c r="B18" s="20"/>
      <c r="C18" s="18"/>
      <c r="D18" s="18"/>
      <c r="E18" s="19"/>
      <c r="F18" s="19"/>
      <c r="G18" s="18"/>
      <c r="H18" s="12"/>
      <c r="I18" s="12"/>
      <c r="J18" s="12"/>
      <c r="K18" s="33"/>
    </row>
    <row r="19" spans="1:11" ht="15" x14ac:dyDescent="0.2">
      <c r="A19" s="26" t="s">
        <v>199</v>
      </c>
      <c r="B19" s="142">
        <v>1359</v>
      </c>
      <c r="C19" s="16"/>
      <c r="D19" s="16"/>
      <c r="E19" s="26" t="s">
        <v>200</v>
      </c>
      <c r="F19" s="28"/>
      <c r="G19" s="29"/>
      <c r="H19" s="165">
        <f>+H15+H11</f>
        <v>10565</v>
      </c>
      <c r="I19" s="12"/>
      <c r="J19" s="12"/>
      <c r="K19" s="33"/>
    </row>
    <row r="22" spans="1:11" x14ac:dyDescent="0.2">
      <c r="A22" s="139"/>
    </row>
    <row r="23" spans="1:11" x14ac:dyDescent="0.2">
      <c r="A23" s="185" t="s">
        <v>233</v>
      </c>
      <c r="B23" s="185" t="s">
        <v>234</v>
      </c>
    </row>
    <row r="24" spans="1:11" x14ac:dyDescent="0.2">
      <c r="A24" s="186">
        <v>46266</v>
      </c>
      <c r="B24" s="187">
        <v>218</v>
      </c>
    </row>
    <row r="25" spans="1:11" x14ac:dyDescent="0.2">
      <c r="A25" s="186">
        <v>46267</v>
      </c>
      <c r="B25" s="187">
        <v>109</v>
      </c>
    </row>
    <row r="26" spans="1:11" x14ac:dyDescent="0.2">
      <c r="A26" s="186">
        <v>46268</v>
      </c>
      <c r="B26" s="187">
        <v>30</v>
      </c>
    </row>
    <row r="27" spans="1:11" x14ac:dyDescent="0.2">
      <c r="A27" s="186">
        <v>46269</v>
      </c>
      <c r="B27" s="187">
        <v>46</v>
      </c>
    </row>
    <row r="28" spans="1:11" x14ac:dyDescent="0.2">
      <c r="A28" s="186">
        <v>46270</v>
      </c>
      <c r="B28" s="187">
        <v>59</v>
      </c>
    </row>
    <row r="29" spans="1:11" x14ac:dyDescent="0.2">
      <c r="A29" s="186">
        <v>46271</v>
      </c>
      <c r="B29" s="187">
        <v>59</v>
      </c>
    </row>
    <row r="30" spans="1:11" x14ac:dyDescent="0.2">
      <c r="A30" s="186">
        <v>46272</v>
      </c>
      <c r="B30" s="187">
        <v>69</v>
      </c>
    </row>
    <row r="31" spans="1:11" x14ac:dyDescent="0.2">
      <c r="A31" s="186">
        <v>46273</v>
      </c>
      <c r="B31" s="187">
        <v>73</v>
      </c>
    </row>
    <row r="32" spans="1:11" x14ac:dyDescent="0.2">
      <c r="A32" s="186">
        <v>46274</v>
      </c>
      <c r="B32" s="187">
        <v>96</v>
      </c>
    </row>
    <row r="33" spans="1:2" x14ac:dyDescent="0.2">
      <c r="A33" s="186">
        <v>46275</v>
      </c>
      <c r="B33" s="187">
        <v>47</v>
      </c>
    </row>
    <row r="34" spans="1:2" x14ac:dyDescent="0.2">
      <c r="A34" s="186">
        <v>46276</v>
      </c>
      <c r="B34" s="187">
        <v>42</v>
      </c>
    </row>
    <row r="35" spans="1:2" x14ac:dyDescent="0.2">
      <c r="A35" s="186">
        <v>46277</v>
      </c>
      <c r="B35" s="187">
        <v>41</v>
      </c>
    </row>
    <row r="36" spans="1:2" x14ac:dyDescent="0.2">
      <c r="A36" s="186">
        <v>46278</v>
      </c>
      <c r="B36" s="187">
        <v>358</v>
      </c>
    </row>
    <row r="37" spans="1:2" x14ac:dyDescent="0.2">
      <c r="A37" s="186">
        <v>46279</v>
      </c>
      <c r="B37" s="187">
        <v>112</v>
      </c>
    </row>
    <row r="38" spans="1:2" x14ac:dyDescent="0.2">
      <c r="A38" s="188" t="s">
        <v>217</v>
      </c>
      <c r="B38" s="185">
        <f>SUM(B24:B37)</f>
        <v>1359</v>
      </c>
    </row>
    <row r="40" spans="1:2" x14ac:dyDescent="0.2">
      <c r="A40" s="139"/>
    </row>
    <row r="43" spans="1:2" x14ac:dyDescent="0.2">
      <c r="A43" s="139"/>
    </row>
    <row r="46" spans="1:2" x14ac:dyDescent="0.2">
      <c r="A46" s="139"/>
    </row>
    <row r="49" spans="1:1" x14ac:dyDescent="0.2">
      <c r="A49" s="139"/>
    </row>
    <row r="52" spans="1:1" x14ac:dyDescent="0.2">
      <c r="A52" s="139"/>
    </row>
    <row r="55" spans="1:1" x14ac:dyDescent="0.2">
      <c r="A55" s="139"/>
    </row>
    <row r="58" spans="1:1" x14ac:dyDescent="0.2">
      <c r="A58" s="139"/>
    </row>
    <row r="61" spans="1:1" x14ac:dyDescent="0.2">
      <c r="A61" s="139"/>
    </row>
    <row r="64" spans="1:1" x14ac:dyDescent="0.2">
      <c r="A64" s="139"/>
    </row>
    <row r="67" spans="1:1" x14ac:dyDescent="0.2">
      <c r="A67" s="139"/>
    </row>
    <row r="70" spans="1:1" x14ac:dyDescent="0.2">
      <c r="A70" s="139"/>
    </row>
    <row r="73" spans="1:1" x14ac:dyDescent="0.2">
      <c r="A73" s="139"/>
    </row>
  </sheetData>
  <sortState ref="A43:C49">
    <sortCondition descending="1" ref="B43:B49"/>
  </sortState>
  <mergeCells count="5">
    <mergeCell ref="A1:K1"/>
    <mergeCell ref="B2:D2"/>
    <mergeCell ref="E2:G2"/>
    <mergeCell ref="B13:D13"/>
    <mergeCell ref="E13:G13"/>
  </mergeCell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Pres.Participatius</vt:lpstr>
      <vt:lpstr>Detall 2022</vt:lpstr>
      <vt:lpstr>Detall 2024</vt:lpstr>
      <vt:lpstr>Detall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cgomez</dc:creator>
  <cp:lastModifiedBy>Jaume Usall</cp:lastModifiedBy>
  <cp:lastPrinted>2022-09-30T12:36:55Z</cp:lastPrinted>
  <dcterms:created xsi:type="dcterms:W3CDTF">2017-11-03T13:21:34Z</dcterms:created>
  <dcterms:modified xsi:type="dcterms:W3CDTF">2026-09-17T07:02:58Z</dcterms:modified>
</cp:coreProperties>
</file>